
<file path=[Content_Types].xml><?xml version="1.0" encoding="utf-8"?>
<Types xmlns="http://schemas.openxmlformats.org/package/2006/content-types">
  <Default Extension="bin" ContentType="application/vnd.openxmlformats-officedocument.spreadsheetml.customProperty"/>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rinterSettings/printerSettings1.bin" ContentType="application/vnd.openxmlformats-officedocument.spreadsheetml.printerSettings"/>
  <Override PartName="/xl/printerSettings/printerSettings2.bin" ContentType="application/vnd.openxmlformats-officedocument.spreadsheetml.printerSettings"/>
  <Override PartName="/xl/printerSettings/printerSettings3.bin" ContentType="application/vnd.openxmlformats-officedocument.spreadsheetml.printerSettings"/>
  <Override PartName="/xl/printerSettings/printerSettings4.bin" ContentType="application/vnd.openxmlformats-officedocument.spreadsheetml.printerSettings"/>
  <Override PartName="/xl/printerSettings/printerSettings5.bin" ContentType="application/vnd.openxmlformats-officedocument.spreadsheetml.printerSettings"/>
  <Override PartName="/xl/printerSettings/printerSettings6.bin" ContentType="application/vnd.openxmlformats-officedocument.spreadsheetml.printerSettings"/>
  <Override PartName="/xl/printerSettings/printerSettings7.bin" ContentType="application/vnd.openxmlformats-officedocument.spreadsheetml.printerSettings"/>
  <Override PartName="/xl/printerSettings/printerSettings8.bin" ContentType="application/vnd.openxmlformats-officedocument.spreadsheetml.printerSettings"/>
  <Override PartName="/xl/printerSettings/printerSettings9.bin" ContentType="application/vnd.openxmlformats-officedocument.spreadsheetml.printerSettings"/>
  <Override PartName="/xl/printerSettings/printerSettings10.bin" ContentType="application/vnd.openxmlformats-officedocument.spreadsheetml.printerSettings"/>
  <Override PartName="/xl/printerSettings/printerSettings11.bin" ContentType="application/vnd.openxmlformats-officedocument.spreadsheetml.printerSettings"/>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adnocmpsa.sharepoint.com/teams/DBNFNI/Shared Documents/Investor Relations/Investor Relations Main/Models/Databook/"/>
    </mc:Choice>
  </mc:AlternateContent>
  <xr:revisionPtr revIDLastSave="756" documentId="13_ncr:800001_{757E99E9-5FCC-4C33-8F57-D3163FC67317}" xr6:coauthVersionLast="47" xr6:coauthVersionMax="47" xr10:uidLastSave="{25BEE44D-82A0-4E9F-B7FC-CF47F658A0DD}"/>
  <bookViews>
    <workbookView xWindow="-98" yWindow="-98" windowWidth="23236" windowHeight="13875" xr2:uid="{5324B52C-DD8F-4CCD-B045-B7A364893CA9}"/>
  </bookViews>
  <sheets>
    <sheet name="Contents" sheetId="7" r:id="rId1"/>
    <sheet name="Summary" sheetId="5" r:id="rId2"/>
    <sheet name="Ratios" sheetId="1" r:id="rId3"/>
    <sheet name="Metrics fuel" sheetId="2" r:id="rId4"/>
    <sheet name="Metrics NFR" sheetId="4" r:id="rId5"/>
    <sheet name="Balance" sheetId="12" r:id="rId6"/>
    <sheet name="Profit &amp; Loss" sheetId="11" r:id="rId7"/>
    <sheet name="Cash Flow" sheetId="13" r:id="rId8"/>
    <sheet name="Segment AED" sheetId="6" r:id="rId9"/>
    <sheet name="Segment $" sheetId="14" r:id="rId10"/>
    <sheet name="OPEX" sheetId="15" r:id="rId11"/>
    <sheet name="Inventory and one-offs" sheetId="8" r:id="rId12"/>
    <sheet name="Glossary" sheetId="10" r:id="rId13"/>
  </sheets>
  <definedNames>
    <definedName name="_Fill" localSheetId="9" hidden="1">#REF!</definedName>
    <definedName name="_Fill" localSheetId="8" hidden="1">#REF!</definedName>
    <definedName name="_Fill" hidden="1">#REF!</definedName>
    <definedName name="_Key1" localSheetId="9" hidden="1">#REF!</definedName>
    <definedName name="_Key1" localSheetId="8" hidden="1">#REF!</definedName>
    <definedName name="_Key1" hidden="1">#REF!</definedName>
    <definedName name="_Order1" hidden="1">255</definedName>
    <definedName name="_Sort" localSheetId="9" hidden="1">#REF!</definedName>
    <definedName name="_Sort" localSheetId="8" hidden="1">#REF!</definedName>
    <definedName name="_Sort" hidden="1">#REF!</definedName>
    <definedName name="AED">#REF!</definedName>
    <definedName name="IQ_DNTM" hidden="1">700000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LATESTK" hidden="1">1000</definedName>
    <definedName name="IQ_LATESTQ" hidden="1">500</definedName>
    <definedName name="IQ_LTMMONTH" hidden="1">120000</definedName>
    <definedName name="IQ_MTD" hidden="1">800000</definedName>
    <definedName name="IQ_NAMES_REVISION_DATE_" hidden="1">44288.4022337963</definedName>
    <definedName name="IQ_QTD" hidden="1">750000</definedName>
    <definedName name="IQ_TODAY" hidden="1">0</definedName>
    <definedName name="IQ_YTDMONTH" hidden="1">130000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Z28" i="15" l="1"/>
  <c r="AZ27" i="15"/>
  <c r="AZ26" i="15"/>
  <c r="AZ25" i="15"/>
  <c r="AZ24" i="15"/>
  <c r="AZ23" i="15"/>
  <c r="AZ22" i="15"/>
  <c r="AZ21" i="15"/>
  <c r="AZ20" i="15"/>
  <c r="AZ63" i="14"/>
  <c r="AZ64" i="14" s="1"/>
  <c r="AZ61" i="14"/>
  <c r="AZ58" i="14"/>
  <c r="AZ59" i="14" s="1"/>
  <c r="AZ55" i="14"/>
  <c r="AZ52" i="14"/>
  <c r="AZ53" i="14" s="1"/>
  <c r="AZ49" i="14"/>
  <c r="AZ50" i="14" s="1"/>
  <c r="AZ44" i="14"/>
  <c r="AZ45" i="14" s="1"/>
  <c r="AZ41" i="14"/>
  <c r="AZ42" i="14" s="1"/>
  <c r="AZ39" i="14"/>
  <c r="AZ38" i="14"/>
  <c r="AZ35" i="14"/>
  <c r="AZ32" i="14"/>
  <c r="AZ33" i="14" s="1"/>
  <c r="AZ29" i="14"/>
  <c r="AZ26" i="14"/>
  <c r="AZ27" i="14" s="1"/>
  <c r="AZ24" i="14"/>
  <c r="AZ23" i="14"/>
  <c r="AZ19" i="14"/>
  <c r="AZ17" i="14"/>
  <c r="AZ16" i="14"/>
  <c r="AZ56" i="14" s="1"/>
  <c r="AZ15" i="14"/>
  <c r="AZ36" i="14" s="1"/>
  <c r="AZ13" i="14"/>
  <c r="AZ12" i="14"/>
  <c r="AZ30" i="14" s="1"/>
  <c r="AZ10" i="14"/>
  <c r="AZ8" i="14"/>
  <c r="AZ64" i="6"/>
  <c r="AZ59" i="6"/>
  <c r="AZ56" i="6"/>
  <c r="AZ53" i="6"/>
  <c r="AZ50" i="6"/>
  <c r="AZ45" i="6"/>
  <c r="AZ42" i="6"/>
  <c r="AZ39" i="6"/>
  <c r="AZ36" i="6"/>
  <c r="AZ33" i="6"/>
  <c r="AZ30" i="6"/>
  <c r="AZ27" i="6"/>
  <c r="AZ24" i="6"/>
  <c r="AZ127" i="13"/>
  <c r="AZ126" i="13"/>
  <c r="AZ121" i="13"/>
  <c r="AZ120" i="13"/>
  <c r="AZ119" i="13"/>
  <c r="AZ118" i="13"/>
  <c r="AZ117" i="13"/>
  <c r="AZ116" i="13"/>
  <c r="AZ115" i="13"/>
  <c r="AZ114" i="13"/>
  <c r="AZ110" i="13"/>
  <c r="AZ109" i="13"/>
  <c r="AZ108" i="13"/>
  <c r="AZ107" i="13"/>
  <c r="AZ106" i="13"/>
  <c r="AZ105" i="13"/>
  <c r="AZ104" i="13"/>
  <c r="AZ100" i="13"/>
  <c r="AZ99" i="13"/>
  <c r="AZ97" i="13"/>
  <c r="AZ96" i="13"/>
  <c r="AZ95" i="13"/>
  <c r="AZ94" i="13"/>
  <c r="AZ93" i="13"/>
  <c r="AZ90" i="13"/>
  <c r="AZ89" i="13"/>
  <c r="AZ88" i="13"/>
  <c r="AZ87" i="13"/>
  <c r="AZ86" i="13"/>
  <c r="AZ85" i="13"/>
  <c r="AZ84" i="13"/>
  <c r="AZ83" i="13"/>
  <c r="AZ82" i="13"/>
  <c r="AZ81" i="13"/>
  <c r="AZ80" i="13"/>
  <c r="AZ79" i="13"/>
  <c r="AZ77" i="13"/>
  <c r="AZ76" i="13"/>
  <c r="AZ75" i="13"/>
  <c r="AZ74" i="13"/>
  <c r="AZ71" i="13"/>
  <c r="AZ60" i="13"/>
  <c r="AZ122" i="13" s="1"/>
  <c r="AZ49" i="13"/>
  <c r="AZ111" i="13" s="1"/>
  <c r="AZ29" i="13"/>
  <c r="AZ36" i="13" s="1"/>
  <c r="AZ46" i="11"/>
  <c r="AZ43" i="11"/>
  <c r="AZ40" i="11"/>
  <c r="AZ39" i="11"/>
  <c r="AZ36" i="11"/>
  <c r="AZ35" i="11"/>
  <c r="AZ34" i="11"/>
  <c r="AZ31" i="11"/>
  <c r="AZ30" i="11"/>
  <c r="AZ10" i="11"/>
  <c r="AZ32" i="11" s="1"/>
  <c r="AZ113" i="12"/>
  <c r="AZ112" i="12"/>
  <c r="AZ111" i="12"/>
  <c r="AZ110" i="12"/>
  <c r="AZ109" i="12"/>
  <c r="AZ105" i="12"/>
  <c r="AZ104" i="12"/>
  <c r="AZ103" i="12"/>
  <c r="AZ102" i="12"/>
  <c r="AZ101" i="12"/>
  <c r="AZ100" i="12"/>
  <c r="AZ99" i="12"/>
  <c r="AZ95" i="12"/>
  <c r="AZ93" i="12"/>
  <c r="AZ92" i="12"/>
  <c r="AZ91" i="12"/>
  <c r="AZ90" i="12"/>
  <c r="AZ89" i="12"/>
  <c r="AZ88" i="12"/>
  <c r="AZ87" i="12"/>
  <c r="AZ86" i="12"/>
  <c r="AZ80" i="12"/>
  <c r="AZ79" i="12"/>
  <c r="AZ78" i="12"/>
  <c r="AZ77" i="12"/>
  <c r="AZ76" i="12"/>
  <c r="AZ75" i="12"/>
  <c r="AZ71" i="12"/>
  <c r="AZ70" i="12"/>
  <c r="AZ69" i="12"/>
  <c r="AZ68" i="12"/>
  <c r="AZ67" i="12"/>
  <c r="AZ66" i="12"/>
  <c r="AZ58" i="12"/>
  <c r="AZ114" i="12" s="1"/>
  <c r="AZ50" i="12"/>
  <c r="AZ106" i="12" s="1"/>
  <c r="AZ38" i="12"/>
  <c r="AZ40" i="12" s="1"/>
  <c r="AZ25" i="12"/>
  <c r="AZ81" i="12" s="1"/>
  <c r="AZ16" i="12"/>
  <c r="AZ72" i="12" s="1"/>
  <c r="AZ34" i="2"/>
  <c r="AY34" i="2"/>
  <c r="AZ43" i="2"/>
  <c r="AZ41" i="2" s="1"/>
  <c r="AZ42" i="2"/>
  <c r="AZ39" i="2"/>
  <c r="AZ24" i="2"/>
  <c r="AY62" i="13"/>
  <c r="AZ91" i="13" l="1"/>
  <c r="AZ39" i="13"/>
  <c r="AZ98" i="13"/>
  <c r="AZ15" i="11"/>
  <c r="AZ94" i="12"/>
  <c r="AZ96" i="12"/>
  <c r="AZ59" i="12"/>
  <c r="AZ115" i="12" s="1"/>
  <c r="AZ26" i="12"/>
  <c r="AZ82" i="12" s="1"/>
  <c r="AZ45" i="2"/>
  <c r="AY28" i="15"/>
  <c r="AY27" i="15"/>
  <c r="AY26" i="15"/>
  <c r="AY25" i="15"/>
  <c r="AY24" i="15"/>
  <c r="AY23" i="15"/>
  <c r="AY22" i="15"/>
  <c r="AY21" i="15"/>
  <c r="AY20" i="15"/>
  <c r="AY63" i="14"/>
  <c r="AY61" i="14"/>
  <c r="AY58" i="14"/>
  <c r="AY55" i="14"/>
  <c r="AY56" i="14" s="1"/>
  <c r="AY52" i="14"/>
  <c r="AY49" i="14"/>
  <c r="AY50" i="14" s="1"/>
  <c r="AY44" i="14"/>
  <c r="AY41" i="14"/>
  <c r="AY38" i="14"/>
  <c r="AY35" i="14"/>
  <c r="AY32" i="14"/>
  <c r="AY29" i="14"/>
  <c r="AY26" i="14"/>
  <c r="AY23" i="14"/>
  <c r="AY24" i="14" s="1"/>
  <c r="AY19" i="14"/>
  <c r="AY17" i="14"/>
  <c r="AY16" i="14"/>
  <c r="AY39" i="14" s="1"/>
  <c r="AY15" i="14"/>
  <c r="AY13" i="14"/>
  <c r="AY33" i="14" s="1"/>
  <c r="AY12" i="14"/>
  <c r="AY10" i="14"/>
  <c r="AY8" i="14"/>
  <c r="AY64" i="6"/>
  <c r="AY59" i="6"/>
  <c r="AY56" i="6"/>
  <c r="AY53" i="6"/>
  <c r="AY50" i="6"/>
  <c r="AY45" i="6"/>
  <c r="AY42" i="6"/>
  <c r="AY39" i="6"/>
  <c r="AY36" i="6"/>
  <c r="AY33" i="6"/>
  <c r="AY30" i="6"/>
  <c r="AY27" i="6"/>
  <c r="AY24" i="6"/>
  <c r="AY127" i="13"/>
  <c r="AY126" i="13"/>
  <c r="AY121" i="13"/>
  <c r="AY120" i="13"/>
  <c r="AY119" i="13"/>
  <c r="AY118" i="13"/>
  <c r="AY117" i="13"/>
  <c r="AY116" i="13"/>
  <c r="AY115" i="13"/>
  <c r="AY114" i="13"/>
  <c r="AY110" i="13"/>
  <c r="AY109" i="13"/>
  <c r="AY108" i="13"/>
  <c r="AY107" i="13"/>
  <c r="AY106" i="13"/>
  <c r="AY105" i="13"/>
  <c r="AY104" i="13"/>
  <c r="AY100" i="13"/>
  <c r="AY99" i="13"/>
  <c r="AY97" i="13"/>
  <c r="AY96" i="13"/>
  <c r="AY95" i="13"/>
  <c r="AY94" i="13"/>
  <c r="AY93" i="13"/>
  <c r="AY90" i="13"/>
  <c r="AY89" i="13"/>
  <c r="AY88" i="13"/>
  <c r="AY87" i="13"/>
  <c r="AY86" i="13"/>
  <c r="AY85" i="13"/>
  <c r="AY84" i="13"/>
  <c r="AY83" i="13"/>
  <c r="AY82" i="13"/>
  <c r="AY81" i="13"/>
  <c r="AY80" i="13"/>
  <c r="AY79" i="13"/>
  <c r="AY77" i="13"/>
  <c r="AY76" i="13"/>
  <c r="AY75" i="13"/>
  <c r="AY74" i="13"/>
  <c r="AY71" i="13"/>
  <c r="AY60" i="13"/>
  <c r="AY122" i="13" s="1"/>
  <c r="AY49" i="13"/>
  <c r="AY111" i="13" s="1"/>
  <c r="AY29" i="13"/>
  <c r="AY36" i="13" s="1"/>
  <c r="AY46" i="11"/>
  <c r="AY43" i="11"/>
  <c r="AY40" i="11"/>
  <c r="AY39" i="11"/>
  <c r="AY36" i="11"/>
  <c r="AY35" i="11"/>
  <c r="AY34" i="11"/>
  <c r="AY31" i="11"/>
  <c r="AY30" i="11"/>
  <c r="AY10" i="11"/>
  <c r="AY15" i="11" s="1"/>
  <c r="AY113" i="12"/>
  <c r="AY112" i="12"/>
  <c r="AY111" i="12"/>
  <c r="AY110" i="12"/>
  <c r="AY109" i="12"/>
  <c r="AY105" i="12"/>
  <c r="AY104" i="12"/>
  <c r="AY103" i="12"/>
  <c r="AY102" i="12"/>
  <c r="AY101" i="12"/>
  <c r="AY100" i="12"/>
  <c r="AY99" i="12"/>
  <c r="AY95" i="12"/>
  <c r="AY93" i="12"/>
  <c r="AY92" i="12"/>
  <c r="AY91" i="12"/>
  <c r="AY90" i="12"/>
  <c r="AY89" i="12"/>
  <c r="AY88" i="12"/>
  <c r="AY87" i="12"/>
  <c r="AY86" i="12"/>
  <c r="AY80" i="12"/>
  <c r="AY79" i="12"/>
  <c r="AY78" i="12"/>
  <c r="AY77" i="12"/>
  <c r="AY76" i="12"/>
  <c r="AY75" i="12"/>
  <c r="AY71" i="12"/>
  <c r="AY70" i="12"/>
  <c r="AY69" i="12"/>
  <c r="AY68" i="12"/>
  <c r="AY67" i="12"/>
  <c r="AY66" i="12"/>
  <c r="AY58" i="12"/>
  <c r="AY114" i="12" s="1"/>
  <c r="AY50" i="12"/>
  <c r="AY106" i="12" s="1"/>
  <c r="AY38" i="12"/>
  <c r="AY94" i="12" s="1"/>
  <c r="AY25" i="12"/>
  <c r="AY81" i="12" s="1"/>
  <c r="AY16" i="12"/>
  <c r="AY24" i="2"/>
  <c r="AY43" i="2"/>
  <c r="AY42" i="2"/>
  <c r="AY39" i="2"/>
  <c r="AZ101" i="13" l="1"/>
  <c r="AZ62" i="13"/>
  <c r="AZ19" i="11"/>
  <c r="AZ37" i="11"/>
  <c r="AZ60" i="12"/>
  <c r="AZ116" i="12" s="1"/>
  <c r="AY64" i="14"/>
  <c r="AY59" i="14"/>
  <c r="AY53" i="14"/>
  <c r="AY36" i="14"/>
  <c r="AY42" i="14"/>
  <c r="AY45" i="14"/>
  <c r="AY30" i="14"/>
  <c r="AY27" i="14"/>
  <c r="AY91" i="13"/>
  <c r="AY39" i="13"/>
  <c r="AY98" i="13"/>
  <c r="AY19" i="11"/>
  <c r="AY37" i="11"/>
  <c r="AY32" i="11"/>
  <c r="AY59" i="12"/>
  <c r="AY115" i="12" s="1"/>
  <c r="AY26" i="12"/>
  <c r="AY82" i="12" s="1"/>
  <c r="AY40" i="12"/>
  <c r="AY72" i="12"/>
  <c r="AY41" i="2"/>
  <c r="AY45" i="2"/>
  <c r="AZ124" i="13" l="1"/>
  <c r="AZ66" i="13"/>
  <c r="AZ128" i="13" s="1"/>
  <c r="AZ22" i="11"/>
  <c r="AZ41" i="11"/>
  <c r="AY101" i="13"/>
  <c r="AY22" i="11"/>
  <c r="AY41" i="11"/>
  <c r="AY96" i="12"/>
  <c r="AY60" i="12"/>
  <c r="AY116" i="12" s="1"/>
  <c r="AZ25" i="11" l="1"/>
  <c r="AZ44" i="11"/>
  <c r="AY66" i="13"/>
  <c r="AY124" i="13"/>
  <c r="AY25" i="11"/>
  <c r="AY44" i="11"/>
  <c r="AZ47" i="11" l="1"/>
  <c r="AZ26" i="11"/>
  <c r="AZ48" i="11" s="1"/>
  <c r="AY128" i="13"/>
  <c r="AY47" i="11"/>
  <c r="AY26" i="11"/>
  <c r="AY48" i="11" s="1"/>
  <c r="AX25" i="12" l="1"/>
  <c r="AX16" i="12"/>
  <c r="AX66" i="13"/>
  <c r="AX28" i="15" l="1"/>
  <c r="AX27" i="15"/>
  <c r="AX26" i="15"/>
  <c r="AX25" i="15"/>
  <c r="AX24" i="15"/>
  <c r="AX23" i="15"/>
  <c r="AX22" i="15"/>
  <c r="AX21" i="15"/>
  <c r="AX20" i="15"/>
  <c r="L28" i="15"/>
  <c r="L27" i="15"/>
  <c r="L26" i="15"/>
  <c r="L25" i="15"/>
  <c r="L24" i="15"/>
  <c r="L23" i="15"/>
  <c r="L22" i="15"/>
  <c r="L21" i="15"/>
  <c r="L20" i="15"/>
  <c r="AX63" i="14"/>
  <c r="AX61" i="14"/>
  <c r="AX58" i="14"/>
  <c r="AX55" i="14"/>
  <c r="AX56" i="14" s="1"/>
  <c r="AX52" i="14"/>
  <c r="AX49" i="14"/>
  <c r="AX44" i="14"/>
  <c r="AX41" i="14"/>
  <c r="AX42" i="14" s="1"/>
  <c r="AX38" i="14"/>
  <c r="AX39" i="14" s="1"/>
  <c r="AX35" i="14"/>
  <c r="AX32" i="14"/>
  <c r="AX29" i="14"/>
  <c r="AX30" i="14" s="1"/>
  <c r="AX26" i="14"/>
  <c r="AX23" i="14"/>
  <c r="AX24" i="14" s="1"/>
  <c r="AX19" i="14"/>
  <c r="AX45" i="14" s="1"/>
  <c r="AX17" i="14"/>
  <c r="AX59" i="14" s="1"/>
  <c r="AX16" i="14"/>
  <c r="AX15" i="14"/>
  <c r="AX13" i="14"/>
  <c r="AX12" i="14"/>
  <c r="AX10" i="14"/>
  <c r="AX8" i="14"/>
  <c r="L63" i="14"/>
  <c r="L64" i="14" s="1"/>
  <c r="L61" i="14"/>
  <c r="L58" i="14"/>
  <c r="L55" i="14"/>
  <c r="L52" i="14"/>
  <c r="L49" i="14"/>
  <c r="L50" i="14" s="1"/>
  <c r="L44" i="14"/>
  <c r="L41" i="14"/>
  <c r="L42" i="14" s="1"/>
  <c r="L38" i="14"/>
  <c r="L35" i="14"/>
  <c r="L32" i="14"/>
  <c r="L29" i="14"/>
  <c r="L26" i="14"/>
  <c r="L27" i="14" s="1"/>
  <c r="L23" i="14"/>
  <c r="L19" i="14"/>
  <c r="L17" i="14"/>
  <c r="L59" i="14" s="1"/>
  <c r="L16" i="14"/>
  <c r="L56" i="14" s="1"/>
  <c r="L15" i="14"/>
  <c r="L13" i="14"/>
  <c r="L33" i="14" s="1"/>
  <c r="L12" i="14"/>
  <c r="L10" i="14"/>
  <c r="L8" i="14"/>
  <c r="AX64" i="6"/>
  <c r="AX59" i="6"/>
  <c r="AX56" i="6"/>
  <c r="AX53" i="6"/>
  <c r="AX50" i="6"/>
  <c r="AX45" i="6"/>
  <c r="AX42" i="6"/>
  <c r="AX39" i="6"/>
  <c r="AX36" i="6"/>
  <c r="AX33" i="6"/>
  <c r="AX30" i="6"/>
  <c r="AX27" i="6"/>
  <c r="AX24" i="6"/>
  <c r="L64" i="6"/>
  <c r="L59" i="6"/>
  <c r="L56" i="6"/>
  <c r="L53" i="6"/>
  <c r="L50" i="6"/>
  <c r="L45" i="6"/>
  <c r="L42" i="6"/>
  <c r="L39" i="6"/>
  <c r="L36" i="6"/>
  <c r="L33" i="6"/>
  <c r="L30" i="6"/>
  <c r="L27" i="6"/>
  <c r="L24" i="6"/>
  <c r="AX128" i="13"/>
  <c r="AX127" i="13"/>
  <c r="AX126" i="13"/>
  <c r="AX124" i="13"/>
  <c r="AX122" i="13"/>
  <c r="AX121" i="13"/>
  <c r="AX120" i="13"/>
  <c r="AX119" i="13"/>
  <c r="AX118" i="13"/>
  <c r="AX117" i="13"/>
  <c r="AX116" i="13"/>
  <c r="AX115" i="13"/>
  <c r="AX114" i="13"/>
  <c r="AX111" i="13"/>
  <c r="AX110" i="13"/>
  <c r="AX109" i="13"/>
  <c r="AX108" i="13"/>
  <c r="AX107" i="13"/>
  <c r="AX106" i="13"/>
  <c r="AX105" i="13"/>
  <c r="AX104" i="13"/>
  <c r="AX101" i="13"/>
  <c r="AX100" i="13"/>
  <c r="AX99" i="13"/>
  <c r="AX98" i="13"/>
  <c r="AX97" i="13"/>
  <c r="AX96" i="13"/>
  <c r="AX95" i="13"/>
  <c r="AX94" i="13"/>
  <c r="AX93" i="13"/>
  <c r="AX91" i="13"/>
  <c r="AX90" i="13"/>
  <c r="AX89" i="13"/>
  <c r="AX88" i="13"/>
  <c r="AX87" i="13"/>
  <c r="AX86" i="13"/>
  <c r="AX85" i="13"/>
  <c r="AX84" i="13"/>
  <c r="AX83" i="13"/>
  <c r="AX82" i="13"/>
  <c r="AX81" i="13"/>
  <c r="AX80" i="13"/>
  <c r="AX79" i="13"/>
  <c r="AX77" i="13"/>
  <c r="AX76" i="13"/>
  <c r="AX75" i="13"/>
  <c r="AX74" i="13"/>
  <c r="AX71" i="13"/>
  <c r="L127" i="13"/>
  <c r="L126" i="13"/>
  <c r="L124" i="13"/>
  <c r="L122" i="13"/>
  <c r="L121" i="13"/>
  <c r="L120" i="13"/>
  <c r="L119" i="13"/>
  <c r="L118" i="13"/>
  <c r="L117" i="13"/>
  <c r="L116" i="13"/>
  <c r="L115" i="13"/>
  <c r="L114" i="13"/>
  <c r="L111" i="13"/>
  <c r="L110" i="13"/>
  <c r="L109" i="13"/>
  <c r="L108" i="13"/>
  <c r="L107" i="13"/>
  <c r="L106" i="13"/>
  <c r="L105" i="13"/>
  <c r="L104" i="13"/>
  <c r="L101" i="13"/>
  <c r="L100" i="13"/>
  <c r="L99" i="13"/>
  <c r="L98" i="13"/>
  <c r="L97" i="13"/>
  <c r="L96" i="13"/>
  <c r="L95" i="13"/>
  <c r="L94" i="13"/>
  <c r="L93" i="13"/>
  <c r="L91" i="13"/>
  <c r="L90" i="13"/>
  <c r="L89" i="13"/>
  <c r="L88" i="13"/>
  <c r="L87" i="13"/>
  <c r="L86" i="13"/>
  <c r="L85" i="13"/>
  <c r="L84" i="13"/>
  <c r="L83" i="13"/>
  <c r="L82" i="13"/>
  <c r="L81" i="13"/>
  <c r="L80" i="13"/>
  <c r="L79" i="13"/>
  <c r="L78" i="13"/>
  <c r="L77" i="13"/>
  <c r="L76" i="13"/>
  <c r="L75" i="13"/>
  <c r="L74" i="13"/>
  <c r="L71" i="13"/>
  <c r="L66" i="13"/>
  <c r="L128" i="13" s="1"/>
  <c r="AX46" i="11"/>
  <c r="AX43" i="11"/>
  <c r="AX40" i="11"/>
  <c r="AX39" i="11"/>
  <c r="AX36" i="11"/>
  <c r="AX35" i="11"/>
  <c r="AX34" i="11"/>
  <c r="AX31" i="11"/>
  <c r="AX30" i="11"/>
  <c r="AX32" i="11"/>
  <c r="L48" i="11"/>
  <c r="L46" i="11"/>
  <c r="L44" i="11"/>
  <c r="L43" i="11"/>
  <c r="L41" i="11"/>
  <c r="L40" i="11"/>
  <c r="L39" i="11"/>
  <c r="L37" i="11"/>
  <c r="L36" i="11"/>
  <c r="L35" i="11"/>
  <c r="L34" i="11"/>
  <c r="L32" i="11"/>
  <c r="L31" i="11"/>
  <c r="L30" i="11"/>
  <c r="L47" i="11"/>
  <c r="AX115" i="12"/>
  <c r="AX114" i="12"/>
  <c r="AX113" i="12"/>
  <c r="AX112" i="12"/>
  <c r="AX111" i="12"/>
  <c r="AX110" i="12"/>
  <c r="AX109" i="12"/>
  <c r="AX106" i="12"/>
  <c r="AX105" i="12"/>
  <c r="AX104" i="12"/>
  <c r="AX103" i="12"/>
  <c r="AX102" i="12"/>
  <c r="AX101" i="12"/>
  <c r="AX100" i="12"/>
  <c r="AX99" i="12"/>
  <c r="AX96" i="12"/>
  <c r="AX95" i="12"/>
  <c r="AX93" i="12"/>
  <c r="AX92" i="12"/>
  <c r="AX91" i="12"/>
  <c r="AX90" i="12"/>
  <c r="AX89" i="12"/>
  <c r="AX88" i="12"/>
  <c r="AX87" i="12"/>
  <c r="AX86" i="12"/>
  <c r="AX82" i="12"/>
  <c r="AX80" i="12"/>
  <c r="AX79" i="12"/>
  <c r="AX78" i="12"/>
  <c r="AX77" i="12"/>
  <c r="AX76" i="12"/>
  <c r="AX75" i="12"/>
  <c r="AX72" i="12"/>
  <c r="AX71" i="12"/>
  <c r="AX70" i="12"/>
  <c r="AX69" i="12"/>
  <c r="AX68" i="12"/>
  <c r="AX67" i="12"/>
  <c r="AX66" i="12"/>
  <c r="AX116" i="12"/>
  <c r="AX94" i="12"/>
  <c r="AX81" i="12"/>
  <c r="L116" i="12"/>
  <c r="L115" i="12"/>
  <c r="L114" i="12"/>
  <c r="L113" i="12"/>
  <c r="L112" i="12"/>
  <c r="L111" i="12"/>
  <c r="L110" i="12"/>
  <c r="L109" i="12"/>
  <c r="L106" i="12"/>
  <c r="L105" i="12"/>
  <c r="L104" i="12"/>
  <c r="L103" i="12"/>
  <c r="L102" i="12"/>
  <c r="L101" i="12"/>
  <c r="L100" i="12"/>
  <c r="L99" i="12"/>
  <c r="L96" i="12"/>
  <c r="L95" i="12"/>
  <c r="L94" i="12"/>
  <c r="L93" i="12"/>
  <c r="L92" i="12"/>
  <c r="L91" i="12"/>
  <c r="L90" i="12"/>
  <c r="L89" i="12"/>
  <c r="L88" i="12"/>
  <c r="L87" i="12"/>
  <c r="L86" i="12"/>
  <c r="L82" i="12"/>
  <c r="L80" i="12"/>
  <c r="L79" i="12"/>
  <c r="L78" i="12"/>
  <c r="L77" i="12"/>
  <c r="L76" i="12"/>
  <c r="L75" i="12"/>
  <c r="L71" i="12"/>
  <c r="L70" i="12"/>
  <c r="L69" i="12"/>
  <c r="L68" i="12"/>
  <c r="L67" i="12"/>
  <c r="L66" i="12"/>
  <c r="L25" i="12"/>
  <c r="L81" i="12" s="1"/>
  <c r="L16" i="12"/>
  <c r="L72" i="12" s="1"/>
  <c r="AX43" i="2"/>
  <c r="AX42" i="2"/>
  <c r="AX41" i="2" s="1"/>
  <c r="AX39" i="2"/>
  <c r="AX30" i="2"/>
  <c r="AX34" i="2" s="1"/>
  <c r="L30" i="2"/>
  <c r="L43" i="2"/>
  <c r="L42" i="2"/>
  <c r="L39" i="2"/>
  <c r="L34" i="2"/>
  <c r="L11" i="2"/>
  <c r="L14" i="2" s="1"/>
  <c r="AX58" i="5"/>
  <c r="AX57" i="5"/>
  <c r="AX56" i="5"/>
  <c r="AX53" i="5"/>
  <c r="AX52" i="5"/>
  <c r="AX51" i="5"/>
  <c r="AX50" i="5"/>
  <c r="AX49" i="5"/>
  <c r="AX47" i="5"/>
  <c r="AX45" i="5"/>
  <c r="AX41" i="5"/>
  <c r="AX43" i="5" s="1"/>
  <c r="AX16" i="5" s="1"/>
  <c r="AX39" i="5"/>
  <c r="AX37" i="5"/>
  <c r="AX29" i="5"/>
  <c r="AX54" i="5" s="1"/>
  <c r="L29" i="5"/>
  <c r="L54" i="5" s="1"/>
  <c r="L58" i="5"/>
  <c r="L57" i="5"/>
  <c r="L56" i="5"/>
  <c r="L53" i="5"/>
  <c r="L52" i="5"/>
  <c r="L51" i="5"/>
  <c r="L50" i="5"/>
  <c r="L49" i="5"/>
  <c r="L47" i="5"/>
  <c r="L45" i="5"/>
  <c r="L41" i="5"/>
  <c r="L43" i="5" s="1"/>
  <c r="L16" i="5" s="1"/>
  <c r="L39" i="5"/>
  <c r="L37" i="5"/>
  <c r="AW58" i="5"/>
  <c r="AV58" i="5"/>
  <c r="AU58" i="5"/>
  <c r="AT58" i="5"/>
  <c r="AS58" i="5"/>
  <c r="AR58" i="5"/>
  <c r="AW57" i="5"/>
  <c r="AV57" i="5"/>
  <c r="AU57" i="5"/>
  <c r="AT57" i="5"/>
  <c r="AS57" i="5"/>
  <c r="AR57" i="5"/>
  <c r="AW56" i="5"/>
  <c r="AV56" i="5"/>
  <c r="AU56" i="5"/>
  <c r="AT56" i="5"/>
  <c r="AS56" i="5"/>
  <c r="AR56" i="5"/>
  <c r="AW54" i="5"/>
  <c r="AV54" i="5"/>
  <c r="AU54" i="5"/>
  <c r="AT54" i="5"/>
  <c r="AS54" i="5"/>
  <c r="AR54" i="5"/>
  <c r="AW53" i="5"/>
  <c r="AV53" i="5"/>
  <c r="AU53" i="5"/>
  <c r="AT53" i="5"/>
  <c r="AS53" i="5"/>
  <c r="AR53" i="5"/>
  <c r="AW52" i="5"/>
  <c r="AV52" i="5"/>
  <c r="AU52" i="5"/>
  <c r="AT52" i="5"/>
  <c r="AS52" i="5"/>
  <c r="AR52" i="5"/>
  <c r="AW51" i="5"/>
  <c r="AV51" i="5"/>
  <c r="AU51" i="5"/>
  <c r="AT51" i="5"/>
  <c r="AS51" i="5"/>
  <c r="AR51" i="5"/>
  <c r="AW50" i="5"/>
  <c r="AV50" i="5"/>
  <c r="AU50" i="5"/>
  <c r="AT50" i="5"/>
  <c r="AS50" i="5"/>
  <c r="AR50" i="5"/>
  <c r="AW49" i="5"/>
  <c r="AV49" i="5"/>
  <c r="AU49" i="5"/>
  <c r="AT49" i="5"/>
  <c r="AS49" i="5"/>
  <c r="AR49" i="5"/>
  <c r="AW47" i="5"/>
  <c r="AV47" i="5"/>
  <c r="AU47" i="5"/>
  <c r="AT47" i="5"/>
  <c r="AS47" i="5"/>
  <c r="AR47" i="5"/>
  <c r="AW45" i="5"/>
  <c r="AV45" i="5"/>
  <c r="AU45" i="5"/>
  <c r="AT45" i="5"/>
  <c r="AS45" i="5"/>
  <c r="AR45" i="5"/>
  <c r="AW43" i="5"/>
  <c r="AW41" i="5"/>
  <c r="AV41" i="5"/>
  <c r="AV43" i="5" s="1"/>
  <c r="AU41" i="5"/>
  <c r="AU43" i="5" s="1"/>
  <c r="AT41" i="5"/>
  <c r="AT43" i="5" s="1"/>
  <c r="AS41" i="5"/>
  <c r="AS43" i="5" s="1"/>
  <c r="AR41" i="5"/>
  <c r="AR43" i="5" s="1"/>
  <c r="AW39" i="5"/>
  <c r="AV39" i="5"/>
  <c r="AU39" i="5"/>
  <c r="AT39" i="5"/>
  <c r="AS39" i="5"/>
  <c r="AR39" i="5"/>
  <c r="AW37" i="5"/>
  <c r="AV37" i="5"/>
  <c r="AU37" i="5"/>
  <c r="AT37" i="5"/>
  <c r="AS37" i="5"/>
  <c r="AR37" i="5"/>
  <c r="AS43" i="2"/>
  <c r="AS41" i="2" s="1"/>
  <c r="AR43" i="2"/>
  <c r="AQ43" i="2"/>
  <c r="AS42" i="2"/>
  <c r="AR42" i="2"/>
  <c r="AQ42" i="2"/>
  <c r="AR41" i="2"/>
  <c r="AQ41" i="2"/>
  <c r="AS39" i="2"/>
  <c r="AS45" i="2" s="1"/>
  <c r="AR39" i="2"/>
  <c r="AR45" i="2" s="1"/>
  <c r="AQ39" i="2"/>
  <c r="AQ45" i="2" s="1"/>
  <c r="AW43" i="2"/>
  <c r="AV43" i="2"/>
  <c r="AU43" i="2"/>
  <c r="AU41" i="2" s="1"/>
  <c r="AU45" i="2" s="1"/>
  <c r="AW42" i="2"/>
  <c r="AW41" i="2" s="1"/>
  <c r="AW45" i="2" s="1"/>
  <c r="AV42" i="2"/>
  <c r="AU42" i="2"/>
  <c r="AV41" i="2"/>
  <c r="AW39" i="2"/>
  <c r="AV39" i="2"/>
  <c r="AU39" i="2"/>
  <c r="AV45" i="2"/>
  <c r="AW34" i="2"/>
  <c r="AV34" i="2"/>
  <c r="AU34" i="2"/>
  <c r="AW28" i="15"/>
  <c r="AW27" i="15"/>
  <c r="AW26" i="15"/>
  <c r="AW25" i="15"/>
  <c r="AW24" i="15"/>
  <c r="AW23" i="15"/>
  <c r="AW22" i="15"/>
  <c r="AW21" i="15"/>
  <c r="AW20" i="15"/>
  <c r="AW63" i="14"/>
  <c r="AW61" i="14"/>
  <c r="AW58" i="14"/>
  <c r="AW59" i="14" s="1"/>
  <c r="AW55" i="14"/>
  <c r="AW52" i="14"/>
  <c r="AW53" i="14" s="1"/>
  <c r="AW49" i="14"/>
  <c r="AW50" i="14" s="1"/>
  <c r="AW44" i="14"/>
  <c r="AW45" i="14" s="1"/>
  <c r="AW41" i="14"/>
  <c r="AW39" i="14"/>
  <c r="AW38" i="14"/>
  <c r="AW35" i="14"/>
  <c r="AW36" i="14" s="1"/>
  <c r="AW32" i="14"/>
  <c r="AW33" i="14" s="1"/>
  <c r="AW30" i="14"/>
  <c r="AW29" i="14"/>
  <c r="AW26" i="14"/>
  <c r="AW27" i="14" s="1"/>
  <c r="AW23" i="14"/>
  <c r="AW24" i="14" s="1"/>
  <c r="AW19" i="14"/>
  <c r="AW64" i="14" s="1"/>
  <c r="AW17" i="14"/>
  <c r="AW42" i="14" s="1"/>
  <c r="AW16" i="14"/>
  <c r="AW56" i="14" s="1"/>
  <c r="AW15" i="14"/>
  <c r="AW13" i="14"/>
  <c r="AW12" i="14"/>
  <c r="AW10" i="14"/>
  <c r="AW8" i="14"/>
  <c r="AW64" i="6"/>
  <c r="AW59" i="6"/>
  <c r="AW56" i="6"/>
  <c r="AW53" i="6"/>
  <c r="AW50" i="6"/>
  <c r="AW45" i="6"/>
  <c r="AW42" i="6"/>
  <c r="AW39" i="6"/>
  <c r="AW36" i="6"/>
  <c r="AW33" i="6"/>
  <c r="AW30" i="6"/>
  <c r="AW27" i="6"/>
  <c r="AW24" i="6"/>
  <c r="AW127" i="13"/>
  <c r="AW126" i="13"/>
  <c r="AW121" i="13"/>
  <c r="AW120" i="13"/>
  <c r="AW119" i="13"/>
  <c r="AW118" i="13"/>
  <c r="AW117" i="13"/>
  <c r="AW116" i="13"/>
  <c r="AW115" i="13"/>
  <c r="AW114" i="13"/>
  <c r="AW110" i="13"/>
  <c r="AW109" i="13"/>
  <c r="AW108" i="13"/>
  <c r="AW107" i="13"/>
  <c r="AW106" i="13"/>
  <c r="AW105" i="13"/>
  <c r="AW104" i="13"/>
  <c r="AW100" i="13"/>
  <c r="AW99" i="13"/>
  <c r="AW97" i="13"/>
  <c r="AW96" i="13"/>
  <c r="AW95" i="13"/>
  <c r="AW94" i="13"/>
  <c r="AW93" i="13"/>
  <c r="AW90" i="13"/>
  <c r="AW89" i="13"/>
  <c r="AW88" i="13"/>
  <c r="AW87" i="13"/>
  <c r="AW86" i="13"/>
  <c r="AW85" i="13"/>
  <c r="AW84" i="13"/>
  <c r="AW83" i="13"/>
  <c r="AW82" i="13"/>
  <c r="AW81" i="13"/>
  <c r="AW80" i="13"/>
  <c r="AW79" i="13"/>
  <c r="AW77" i="13"/>
  <c r="AW76" i="13"/>
  <c r="AW75" i="13"/>
  <c r="AW74" i="13"/>
  <c r="AW71" i="13"/>
  <c r="AW60" i="13"/>
  <c r="AW122" i="13" s="1"/>
  <c r="AW49" i="13"/>
  <c r="AW111" i="13" s="1"/>
  <c r="AW29" i="13"/>
  <c r="AW91" i="13" s="1"/>
  <c r="AW46" i="11"/>
  <c r="AW43" i="11"/>
  <c r="AW40" i="11"/>
  <c r="AW39" i="11"/>
  <c r="AW36" i="11"/>
  <c r="AW35" i="11"/>
  <c r="AW34" i="11"/>
  <c r="AW31" i="11"/>
  <c r="AW30" i="11"/>
  <c r="AW10" i="11"/>
  <c r="AW15" i="11" s="1"/>
  <c r="AW113" i="12"/>
  <c r="AW112" i="12"/>
  <c r="AW111" i="12"/>
  <c r="AW110" i="12"/>
  <c r="AW109" i="12"/>
  <c r="AW105" i="12"/>
  <c r="AW104" i="12"/>
  <c r="AW103" i="12"/>
  <c r="AW102" i="12"/>
  <c r="AW101" i="12"/>
  <c r="AW100" i="12"/>
  <c r="AW99" i="12"/>
  <c r="AW95" i="12"/>
  <c r="AW93" i="12"/>
  <c r="AW92" i="12"/>
  <c r="AW91" i="12"/>
  <c r="AW90" i="12"/>
  <c r="AW89" i="12"/>
  <c r="AW88" i="12"/>
  <c r="AW87" i="12"/>
  <c r="AW86" i="12"/>
  <c r="AW80" i="12"/>
  <c r="AW79" i="12"/>
  <c r="AW78" i="12"/>
  <c r="AW77" i="12"/>
  <c r="AW76" i="12"/>
  <c r="AW75" i="12"/>
  <c r="AW71" i="12"/>
  <c r="AW70" i="12"/>
  <c r="AW69" i="12"/>
  <c r="AW68" i="12"/>
  <c r="AW67" i="12"/>
  <c r="AW66" i="12"/>
  <c r="AW58" i="12"/>
  <c r="AW114" i="12" s="1"/>
  <c r="AW50" i="12"/>
  <c r="AW106" i="12" s="1"/>
  <c r="AW38" i="12"/>
  <c r="AW94" i="12" s="1"/>
  <c r="AW25" i="12"/>
  <c r="AW81" i="12" s="1"/>
  <c r="AW16" i="12"/>
  <c r="AV30" i="2"/>
  <c r="AW30" i="2"/>
  <c r="AV89" i="12"/>
  <c r="AU89" i="12"/>
  <c r="AT89" i="12"/>
  <c r="AS89" i="12"/>
  <c r="AR89" i="12"/>
  <c r="AQ89" i="12"/>
  <c r="AP89" i="12"/>
  <c r="AO89" i="12"/>
  <c r="AN89" i="12"/>
  <c r="AM89" i="12"/>
  <c r="AL89" i="12"/>
  <c r="AK89" i="12"/>
  <c r="AJ89" i="12"/>
  <c r="AI89" i="12"/>
  <c r="AH89" i="12"/>
  <c r="AG89" i="12"/>
  <c r="AF89" i="12"/>
  <c r="AE89" i="12"/>
  <c r="AD89" i="12"/>
  <c r="AC89" i="12"/>
  <c r="AB89" i="12"/>
  <c r="AA89" i="12"/>
  <c r="Z89" i="12"/>
  <c r="Y89" i="12"/>
  <c r="X89" i="12"/>
  <c r="W89" i="12"/>
  <c r="V89" i="12"/>
  <c r="U89" i="12"/>
  <c r="T89" i="12"/>
  <c r="S89" i="12"/>
  <c r="K89" i="12"/>
  <c r="J89" i="12"/>
  <c r="I89" i="12"/>
  <c r="H89" i="12"/>
  <c r="G89" i="12"/>
  <c r="F89" i="12"/>
  <c r="E89" i="12"/>
  <c r="AV87" i="12"/>
  <c r="AU87" i="12"/>
  <c r="AT87" i="12"/>
  <c r="AS87" i="12"/>
  <c r="AR87" i="12"/>
  <c r="AQ87" i="12"/>
  <c r="AP87" i="12"/>
  <c r="AO87" i="12"/>
  <c r="AN87" i="12"/>
  <c r="AM87" i="12"/>
  <c r="AL87" i="12"/>
  <c r="AK87" i="12"/>
  <c r="AJ87" i="12"/>
  <c r="AI87" i="12"/>
  <c r="AH87" i="12"/>
  <c r="AG87" i="12"/>
  <c r="AF87" i="12"/>
  <c r="AE87" i="12"/>
  <c r="AD87" i="12"/>
  <c r="AC87" i="12"/>
  <c r="AB87" i="12"/>
  <c r="AA87" i="12"/>
  <c r="Z87" i="12"/>
  <c r="Y87" i="12"/>
  <c r="X87" i="12"/>
  <c r="W87" i="12"/>
  <c r="V87" i="12"/>
  <c r="U87" i="12"/>
  <c r="T87" i="12"/>
  <c r="S87" i="12"/>
  <c r="K87" i="12"/>
  <c r="J87" i="12"/>
  <c r="I87" i="12"/>
  <c r="H87" i="12"/>
  <c r="G87" i="12"/>
  <c r="F87" i="12"/>
  <c r="E87" i="12"/>
  <c r="E71" i="13"/>
  <c r="F71" i="13"/>
  <c r="G71" i="13"/>
  <c r="E74" i="13"/>
  <c r="F74" i="13"/>
  <c r="G74" i="13"/>
  <c r="E75" i="13"/>
  <c r="F75" i="13"/>
  <c r="G75" i="13"/>
  <c r="E76" i="13"/>
  <c r="F76" i="13"/>
  <c r="G76" i="13"/>
  <c r="E77" i="13"/>
  <c r="F77" i="13"/>
  <c r="G77" i="13"/>
  <c r="E78" i="13"/>
  <c r="F78" i="13"/>
  <c r="G78" i="13"/>
  <c r="E79" i="13"/>
  <c r="F79" i="13"/>
  <c r="G79" i="13"/>
  <c r="E80" i="13"/>
  <c r="F80" i="13"/>
  <c r="G80" i="13"/>
  <c r="E81" i="13"/>
  <c r="F81" i="13"/>
  <c r="G81" i="13"/>
  <c r="E82" i="13"/>
  <c r="F82" i="13"/>
  <c r="G82" i="13"/>
  <c r="E83" i="13"/>
  <c r="F83" i="13"/>
  <c r="G83" i="13"/>
  <c r="E84" i="13"/>
  <c r="F84" i="13"/>
  <c r="G84" i="13"/>
  <c r="E85" i="13"/>
  <c r="F85" i="13"/>
  <c r="G85" i="13"/>
  <c r="E86" i="13"/>
  <c r="F86" i="13"/>
  <c r="G86" i="13"/>
  <c r="E87" i="13"/>
  <c r="F87" i="13"/>
  <c r="G87" i="13"/>
  <c r="E88" i="13"/>
  <c r="F88" i="13"/>
  <c r="G88" i="13"/>
  <c r="E89" i="13"/>
  <c r="F89" i="13"/>
  <c r="G89" i="13"/>
  <c r="E90" i="13"/>
  <c r="F90" i="13"/>
  <c r="G90" i="13"/>
  <c r="E91" i="13"/>
  <c r="F91" i="13"/>
  <c r="G91" i="13"/>
  <c r="E93" i="13"/>
  <c r="F93" i="13"/>
  <c r="G93" i="13"/>
  <c r="E94" i="13"/>
  <c r="F94" i="13"/>
  <c r="G94" i="13"/>
  <c r="E95" i="13"/>
  <c r="F95" i="13"/>
  <c r="G95" i="13"/>
  <c r="E96" i="13"/>
  <c r="F96" i="13"/>
  <c r="G96" i="13"/>
  <c r="E97" i="13"/>
  <c r="F97" i="13"/>
  <c r="G97" i="13"/>
  <c r="E98" i="13"/>
  <c r="F98" i="13"/>
  <c r="G98" i="13"/>
  <c r="E99" i="13"/>
  <c r="F99" i="13"/>
  <c r="G99" i="13"/>
  <c r="E100" i="13"/>
  <c r="F100" i="13"/>
  <c r="G100" i="13"/>
  <c r="E101" i="13"/>
  <c r="F101" i="13"/>
  <c r="G101" i="13"/>
  <c r="E104" i="13"/>
  <c r="F104" i="13"/>
  <c r="G104" i="13"/>
  <c r="E105" i="13"/>
  <c r="F105" i="13"/>
  <c r="G105" i="13"/>
  <c r="E106" i="13"/>
  <c r="F106" i="13"/>
  <c r="G106" i="13"/>
  <c r="E107" i="13"/>
  <c r="F107" i="13"/>
  <c r="G107" i="13"/>
  <c r="E108" i="13"/>
  <c r="F108" i="13"/>
  <c r="G108" i="13"/>
  <c r="E109" i="13"/>
  <c r="F109" i="13"/>
  <c r="G109" i="13"/>
  <c r="E110" i="13"/>
  <c r="F110" i="13"/>
  <c r="G110" i="13"/>
  <c r="E111" i="13"/>
  <c r="F111" i="13"/>
  <c r="G111" i="13"/>
  <c r="E114" i="13"/>
  <c r="F114" i="13"/>
  <c r="G114" i="13"/>
  <c r="E115" i="13"/>
  <c r="F115" i="13"/>
  <c r="G115" i="13"/>
  <c r="E116" i="13"/>
  <c r="F116" i="13"/>
  <c r="G116" i="13"/>
  <c r="E117" i="13"/>
  <c r="F117" i="13"/>
  <c r="G117" i="13"/>
  <c r="E118" i="13"/>
  <c r="F118" i="13"/>
  <c r="G118" i="13"/>
  <c r="E119" i="13"/>
  <c r="F119" i="13"/>
  <c r="G119" i="13"/>
  <c r="E120" i="13"/>
  <c r="F120" i="13"/>
  <c r="G120" i="13"/>
  <c r="E121" i="13"/>
  <c r="F121" i="13"/>
  <c r="G121" i="13"/>
  <c r="E122" i="13"/>
  <c r="F122" i="13"/>
  <c r="G122" i="13"/>
  <c r="E124" i="13"/>
  <c r="F124" i="13"/>
  <c r="G124" i="13"/>
  <c r="E126" i="13"/>
  <c r="F126" i="13"/>
  <c r="G126" i="13"/>
  <c r="E127" i="13"/>
  <c r="F127" i="13"/>
  <c r="G127" i="13"/>
  <c r="E128" i="13"/>
  <c r="F128" i="13"/>
  <c r="G128" i="13"/>
  <c r="H120" i="13"/>
  <c r="C120" i="13"/>
  <c r="D120" i="13"/>
  <c r="I120" i="13"/>
  <c r="J120" i="13"/>
  <c r="K120" i="13"/>
  <c r="S120" i="13"/>
  <c r="T120" i="13"/>
  <c r="U120" i="13"/>
  <c r="V120" i="13"/>
  <c r="W120" i="13"/>
  <c r="X120" i="13"/>
  <c r="Y120" i="13"/>
  <c r="Z120" i="13"/>
  <c r="AA120" i="13"/>
  <c r="AB120" i="13"/>
  <c r="AC120" i="13"/>
  <c r="AD120" i="13"/>
  <c r="AE120" i="13"/>
  <c r="AF120" i="13"/>
  <c r="AG120" i="13"/>
  <c r="AH120" i="13"/>
  <c r="AI120" i="13"/>
  <c r="AJ120" i="13"/>
  <c r="AK120" i="13"/>
  <c r="AL120" i="13"/>
  <c r="AM120" i="13"/>
  <c r="AN120" i="13"/>
  <c r="AO120" i="13"/>
  <c r="AP120" i="13"/>
  <c r="AQ120" i="13"/>
  <c r="AR120" i="13"/>
  <c r="AS120" i="13"/>
  <c r="AT120" i="13"/>
  <c r="AU120" i="13"/>
  <c r="AV120" i="13"/>
  <c r="AP89" i="13"/>
  <c r="AQ89" i="13"/>
  <c r="AR89" i="13"/>
  <c r="AS89" i="13"/>
  <c r="AT89" i="13"/>
  <c r="AU89" i="13"/>
  <c r="AV89" i="13"/>
  <c r="AP84" i="13"/>
  <c r="AQ84" i="13"/>
  <c r="AR84" i="13"/>
  <c r="AS84" i="13"/>
  <c r="AT84" i="13"/>
  <c r="AU84" i="13"/>
  <c r="AV84" i="13"/>
  <c r="AP85" i="13"/>
  <c r="AQ85" i="13"/>
  <c r="AR85" i="13"/>
  <c r="AS85" i="13"/>
  <c r="AT85" i="13"/>
  <c r="AU85" i="13"/>
  <c r="AV85" i="13"/>
  <c r="AV46" i="11"/>
  <c r="AV43" i="11"/>
  <c r="AV39" i="11"/>
  <c r="AV40" i="11"/>
  <c r="AV34" i="11"/>
  <c r="AV35" i="11"/>
  <c r="AV58" i="12"/>
  <c r="AV114" i="12" s="1"/>
  <c r="AV50" i="12"/>
  <c r="AV38" i="12"/>
  <c r="AV94" i="12" s="1"/>
  <c r="AV25" i="12"/>
  <c r="AV16" i="12"/>
  <c r="AV60" i="13"/>
  <c r="AV122" i="13" s="1"/>
  <c r="AV49" i="13"/>
  <c r="AV111" i="13" s="1"/>
  <c r="AV29" i="13"/>
  <c r="AV91" i="13" s="1"/>
  <c r="H78" i="13"/>
  <c r="I78" i="13"/>
  <c r="J78" i="13"/>
  <c r="K78" i="13"/>
  <c r="H79" i="13"/>
  <c r="I79" i="13"/>
  <c r="J79" i="13"/>
  <c r="K79" i="13"/>
  <c r="H80" i="13"/>
  <c r="I80" i="13"/>
  <c r="J80" i="13"/>
  <c r="K80" i="13"/>
  <c r="H81" i="13"/>
  <c r="I81" i="13"/>
  <c r="J81" i="13"/>
  <c r="K81" i="13"/>
  <c r="H82" i="13"/>
  <c r="I82" i="13"/>
  <c r="J82" i="13"/>
  <c r="K82" i="13"/>
  <c r="H83" i="13"/>
  <c r="I83" i="13"/>
  <c r="J83" i="13"/>
  <c r="K83" i="13"/>
  <c r="H84" i="13"/>
  <c r="I84" i="13"/>
  <c r="J84" i="13"/>
  <c r="K84" i="13"/>
  <c r="H85" i="13"/>
  <c r="I85" i="13"/>
  <c r="J85" i="13"/>
  <c r="K85" i="13"/>
  <c r="H86" i="13"/>
  <c r="I86" i="13"/>
  <c r="J86" i="13"/>
  <c r="K86" i="13"/>
  <c r="H87" i="13"/>
  <c r="I87" i="13"/>
  <c r="J87" i="13"/>
  <c r="K87" i="13"/>
  <c r="H88" i="13"/>
  <c r="I88" i="13"/>
  <c r="J88" i="13"/>
  <c r="K88" i="13"/>
  <c r="H89" i="13"/>
  <c r="I89" i="13"/>
  <c r="J89" i="13"/>
  <c r="K89" i="13"/>
  <c r="H90" i="13"/>
  <c r="I90" i="13"/>
  <c r="J90" i="13"/>
  <c r="K90" i="13"/>
  <c r="AL29" i="13"/>
  <c r="AL36" i="13" s="1"/>
  <c r="AL49" i="13"/>
  <c r="AL60" i="13"/>
  <c r="AU25" i="11"/>
  <c r="AT25" i="11"/>
  <c r="AS25" i="11"/>
  <c r="AR25" i="11"/>
  <c r="AQ25" i="11"/>
  <c r="AP25" i="11"/>
  <c r="AO25" i="11"/>
  <c r="AO26" i="11" s="1"/>
  <c r="AO48" i="11" s="1"/>
  <c r="AN25" i="11"/>
  <c r="AN26" i="11" s="1"/>
  <c r="AN48" i="11" s="1"/>
  <c r="AM25" i="11"/>
  <c r="AM26" i="11" s="1"/>
  <c r="AM48" i="11" s="1"/>
  <c r="AR47" i="11"/>
  <c r="AQ47" i="11"/>
  <c r="AU22" i="11"/>
  <c r="AT22" i="11"/>
  <c r="AS22" i="11"/>
  <c r="AR22" i="11"/>
  <c r="AQ22" i="11"/>
  <c r="AP22" i="11"/>
  <c r="AO22" i="11"/>
  <c r="AN22" i="11"/>
  <c r="AL25" i="11"/>
  <c r="AK25" i="11"/>
  <c r="AJ25" i="11"/>
  <c r="AI25" i="11"/>
  <c r="AH25" i="11"/>
  <c r="AG25" i="11"/>
  <c r="AF25" i="11"/>
  <c r="AE25" i="11"/>
  <c r="AC25" i="11"/>
  <c r="AB25" i="11"/>
  <c r="AA25" i="11"/>
  <c r="Y25" i="11"/>
  <c r="X25" i="11"/>
  <c r="W25" i="11"/>
  <c r="U25" i="11"/>
  <c r="T25" i="11"/>
  <c r="S25" i="11"/>
  <c r="AS44" i="11"/>
  <c r="AQ44" i="11"/>
  <c r="AM22" i="11"/>
  <c r="AL22" i="11"/>
  <c r="AK22" i="11"/>
  <c r="AJ22" i="11"/>
  <c r="AI22" i="11"/>
  <c r="AH22" i="11"/>
  <c r="AG22" i="11"/>
  <c r="AF22" i="11"/>
  <c r="AE22" i="11"/>
  <c r="AC22" i="11"/>
  <c r="AB22" i="11"/>
  <c r="AA22" i="11"/>
  <c r="Y22" i="11"/>
  <c r="X22" i="11"/>
  <c r="W22" i="11"/>
  <c r="U22" i="11"/>
  <c r="T22" i="11"/>
  <c r="AU19" i="11"/>
  <c r="AU41" i="11" s="1"/>
  <c r="AT19" i="11"/>
  <c r="AS19" i="11"/>
  <c r="AR19" i="11"/>
  <c r="AQ19" i="11"/>
  <c r="AP19" i="11"/>
  <c r="AO19" i="11"/>
  <c r="AN19" i="11"/>
  <c r="AM19" i="11"/>
  <c r="AL19" i="11"/>
  <c r="AK19" i="11"/>
  <c r="AJ19" i="11"/>
  <c r="AI19" i="11"/>
  <c r="AH19" i="11"/>
  <c r="AG19" i="11"/>
  <c r="AF19" i="11"/>
  <c r="AE19" i="11"/>
  <c r="AC19" i="11"/>
  <c r="AB19" i="11"/>
  <c r="AA19" i="11"/>
  <c r="Y19" i="11"/>
  <c r="X19" i="11"/>
  <c r="W19" i="11"/>
  <c r="U19" i="11"/>
  <c r="T19" i="11"/>
  <c r="AU15" i="11"/>
  <c r="AU37" i="11" s="1"/>
  <c r="AT15" i="11"/>
  <c r="AS15" i="11"/>
  <c r="AR15" i="11"/>
  <c r="AQ15" i="11"/>
  <c r="AP15" i="11"/>
  <c r="AO15" i="11"/>
  <c r="AN15" i="11"/>
  <c r="AM15" i="11"/>
  <c r="AL15" i="11"/>
  <c r="AK15" i="11"/>
  <c r="AJ15" i="11"/>
  <c r="AI15" i="11"/>
  <c r="AH15" i="11"/>
  <c r="AG15" i="11"/>
  <c r="AF15" i="11"/>
  <c r="AE15" i="11"/>
  <c r="AC15" i="11"/>
  <c r="AB15" i="11"/>
  <c r="AA15" i="11"/>
  <c r="Y15" i="11"/>
  <c r="X15" i="11"/>
  <c r="W15" i="11"/>
  <c r="V15" i="11"/>
  <c r="V19" i="11" s="1"/>
  <c r="V22" i="11" s="1"/>
  <c r="V25" i="11" s="1"/>
  <c r="U15" i="11"/>
  <c r="T15" i="11"/>
  <c r="AV10" i="11"/>
  <c r="AV32" i="11" s="1"/>
  <c r="AU10" i="11"/>
  <c r="AU32" i="11" s="1"/>
  <c r="AT10" i="11"/>
  <c r="AS10" i="11"/>
  <c r="AS32" i="11" s="1"/>
  <c r="AR10" i="11"/>
  <c r="AR32" i="11" s="1"/>
  <c r="AQ10" i="11"/>
  <c r="AQ32" i="11" s="1"/>
  <c r="AP10" i="11"/>
  <c r="AO10" i="11"/>
  <c r="AN10" i="11"/>
  <c r="AM10" i="11"/>
  <c r="AM32" i="11" s="1"/>
  <c r="AL10" i="11"/>
  <c r="AK10" i="11"/>
  <c r="AK32" i="11" s="1"/>
  <c r="AJ10" i="11"/>
  <c r="AI10" i="11"/>
  <c r="AI32" i="11" s="1"/>
  <c r="AH10" i="11"/>
  <c r="AG10" i="11"/>
  <c r="AG32" i="11" s="1"/>
  <c r="AF10" i="11"/>
  <c r="AE10" i="11"/>
  <c r="AD10" i="11"/>
  <c r="AC10" i="11"/>
  <c r="AB10" i="11"/>
  <c r="AA10" i="11"/>
  <c r="Z10" i="11"/>
  <c r="Y10" i="11"/>
  <c r="X10" i="11"/>
  <c r="X32" i="11" s="1"/>
  <c r="W10" i="11"/>
  <c r="W32" i="11" s="1"/>
  <c r="V10" i="11"/>
  <c r="U10" i="11"/>
  <c r="U32" i="11" s="1"/>
  <c r="T10" i="11"/>
  <c r="AT30" i="11"/>
  <c r="AP24" i="11"/>
  <c r="AP46" i="11" s="1"/>
  <c r="AP21" i="11"/>
  <c r="AP18" i="11"/>
  <c r="AP17" i="11"/>
  <c r="AP39" i="11" s="1"/>
  <c r="AP14" i="11"/>
  <c r="AP36" i="11" s="1"/>
  <c r="AP13" i="11"/>
  <c r="AP12" i="11"/>
  <c r="AP9" i="11"/>
  <c r="AP8" i="11"/>
  <c r="AL18" i="11"/>
  <c r="AL17" i="11"/>
  <c r="AL14" i="11"/>
  <c r="AL13" i="11"/>
  <c r="AL12" i="11"/>
  <c r="AL9" i="11"/>
  <c r="AL8" i="11"/>
  <c r="AH18" i="11"/>
  <c r="AH40" i="11" s="1"/>
  <c r="AH17" i="11"/>
  <c r="AH39" i="11" s="1"/>
  <c r="AH14" i="11"/>
  <c r="AH36" i="11" s="1"/>
  <c r="AH13" i="11"/>
  <c r="AH35" i="11" s="1"/>
  <c r="AH12" i="11"/>
  <c r="AH9" i="11"/>
  <c r="AH31" i="11" s="1"/>
  <c r="AH8" i="11"/>
  <c r="AD18" i="11"/>
  <c r="AD17" i="11"/>
  <c r="AD14" i="11"/>
  <c r="AD36" i="11" s="1"/>
  <c r="AD13" i="11"/>
  <c r="AD12" i="11"/>
  <c r="AD34" i="11" s="1"/>
  <c r="AD9" i="11"/>
  <c r="AD31" i="11" s="1"/>
  <c r="AD8" i="11"/>
  <c r="Z18" i="11"/>
  <c r="Z40" i="11" s="1"/>
  <c r="Z17" i="11"/>
  <c r="Z14" i="11"/>
  <c r="Z36" i="11" s="1"/>
  <c r="Z13" i="11"/>
  <c r="Z12" i="11"/>
  <c r="Z15" i="11" s="1"/>
  <c r="Z19" i="11" s="1"/>
  <c r="Z22" i="11" s="1"/>
  <c r="Z25" i="11" s="1"/>
  <c r="Z9" i="11"/>
  <c r="Z31" i="11" s="1"/>
  <c r="Z8" i="11"/>
  <c r="Z30" i="11" s="1"/>
  <c r="V18" i="11"/>
  <c r="V40" i="11" s="1"/>
  <c r="V17" i="11"/>
  <c r="V14" i="11"/>
  <c r="V36" i="11" s="1"/>
  <c r="V13" i="11"/>
  <c r="V35" i="11" s="1"/>
  <c r="V12" i="11"/>
  <c r="V34" i="11" s="1"/>
  <c r="V9" i="11"/>
  <c r="V31" i="11" s="1"/>
  <c r="V8" i="11"/>
  <c r="E50" i="11"/>
  <c r="F58" i="12"/>
  <c r="F50" i="12"/>
  <c r="F30" i="12"/>
  <c r="F38" i="12" s="1"/>
  <c r="F40" i="12" s="1"/>
  <c r="F25" i="12"/>
  <c r="F16" i="12"/>
  <c r="E58" i="12"/>
  <c r="E50" i="12"/>
  <c r="E59" i="12" s="1"/>
  <c r="E38" i="12"/>
  <c r="E40" i="12" s="1"/>
  <c r="E25" i="12"/>
  <c r="E16" i="12"/>
  <c r="E26" i="12" s="1"/>
  <c r="AV127" i="13"/>
  <c r="AV126" i="13"/>
  <c r="AV121" i="13"/>
  <c r="AV119" i="13"/>
  <c r="AV118" i="13"/>
  <c r="AV117" i="13"/>
  <c r="AV116" i="13"/>
  <c r="AV115" i="13"/>
  <c r="AV114" i="13"/>
  <c r="AV110" i="13"/>
  <c r="AV109" i="13"/>
  <c r="AV108" i="13"/>
  <c r="AV107" i="13"/>
  <c r="AV106" i="13"/>
  <c r="AV105" i="13"/>
  <c r="AV104" i="13"/>
  <c r="AV100" i="13"/>
  <c r="AV99" i="13"/>
  <c r="AV97" i="13"/>
  <c r="AV96" i="13"/>
  <c r="AV95" i="13"/>
  <c r="AV94" i="13"/>
  <c r="AV93" i="13"/>
  <c r="AV90" i="13"/>
  <c r="AV88" i="13"/>
  <c r="AV87" i="13"/>
  <c r="AV86" i="13"/>
  <c r="AV83" i="13"/>
  <c r="AV82" i="13"/>
  <c r="AV81" i="13"/>
  <c r="AV80" i="13"/>
  <c r="AV79" i="13"/>
  <c r="AV77" i="13"/>
  <c r="AV76" i="13"/>
  <c r="AV75" i="13"/>
  <c r="AV74" i="13"/>
  <c r="AV71" i="13"/>
  <c r="AU47" i="11"/>
  <c r="AT47" i="11"/>
  <c r="AS47" i="11"/>
  <c r="AO47" i="11"/>
  <c r="AN47" i="11"/>
  <c r="AU46" i="11"/>
  <c r="AT46" i="11"/>
  <c r="AS46" i="11"/>
  <c r="AR46" i="11"/>
  <c r="AQ46" i="11"/>
  <c r="AO46" i="11"/>
  <c r="AN46" i="11"/>
  <c r="AM46" i="11"/>
  <c r="AL46" i="11"/>
  <c r="AK46" i="11"/>
  <c r="AJ46" i="11"/>
  <c r="AI46" i="11"/>
  <c r="AH46" i="11"/>
  <c r="AG46" i="11"/>
  <c r="AF46" i="11"/>
  <c r="AE46" i="11"/>
  <c r="AD46" i="11"/>
  <c r="AC46" i="11"/>
  <c r="AB46" i="11"/>
  <c r="AA46" i="11"/>
  <c r="Z46" i="11"/>
  <c r="Y46" i="11"/>
  <c r="X46" i="11"/>
  <c r="W46" i="11"/>
  <c r="V46" i="11"/>
  <c r="U46" i="11"/>
  <c r="T46" i="11"/>
  <c r="S46" i="11"/>
  <c r="AU44" i="11"/>
  <c r="AT44" i="11"/>
  <c r="AR44" i="11"/>
  <c r="AU43" i="11"/>
  <c r="AT43" i="11"/>
  <c r="AS43" i="11"/>
  <c r="AR43" i="11"/>
  <c r="AQ43" i="11"/>
  <c r="AP43" i="11"/>
  <c r="AO43" i="11"/>
  <c r="AN43" i="11"/>
  <c r="AM43" i="11"/>
  <c r="AL43" i="11"/>
  <c r="AK43" i="11"/>
  <c r="AJ43" i="11"/>
  <c r="AI43" i="11"/>
  <c r="AH43" i="11"/>
  <c r="AG43" i="11"/>
  <c r="AF43" i="11"/>
  <c r="AE43" i="11"/>
  <c r="AD43" i="11"/>
  <c r="AC43" i="11"/>
  <c r="AB43" i="11"/>
  <c r="AA43" i="11"/>
  <c r="Z43" i="11"/>
  <c r="Y43" i="11"/>
  <c r="X43" i="11"/>
  <c r="W43" i="11"/>
  <c r="V43" i="11"/>
  <c r="U43" i="11"/>
  <c r="T43" i="11"/>
  <c r="S43" i="11"/>
  <c r="AT41" i="11"/>
  <c r="AS41" i="11"/>
  <c r="AR41" i="11"/>
  <c r="AQ41" i="11"/>
  <c r="AU40" i="11"/>
  <c r="AT40" i="11"/>
  <c r="AS40" i="11"/>
  <c r="AR40" i="11"/>
  <c r="AQ40" i="11"/>
  <c r="AP40" i="11"/>
  <c r="AO40" i="11"/>
  <c r="AN40" i="11"/>
  <c r="AM40" i="11"/>
  <c r="AL40" i="11"/>
  <c r="AK40" i="11"/>
  <c r="AJ40" i="11"/>
  <c r="AI40" i="11"/>
  <c r="AG40" i="11"/>
  <c r="AF40" i="11"/>
  <c r="AE40" i="11"/>
  <c r="AD40" i="11"/>
  <c r="AC40" i="11"/>
  <c r="AB40" i="11"/>
  <c r="AA40" i="11"/>
  <c r="Y40" i="11"/>
  <c r="X40" i="11"/>
  <c r="W40" i="11"/>
  <c r="U40" i="11"/>
  <c r="T40" i="11"/>
  <c r="S40" i="11"/>
  <c r="AU39" i="11"/>
  <c r="AT39" i="11"/>
  <c r="AS39" i="11"/>
  <c r="AR39" i="11"/>
  <c r="AQ39" i="11"/>
  <c r="AO39" i="11"/>
  <c r="AN39" i="11"/>
  <c r="AM39" i="11"/>
  <c r="AL39" i="11"/>
  <c r="AK39" i="11"/>
  <c r="AJ39" i="11"/>
  <c r="AI39" i="11"/>
  <c r="AG39" i="11"/>
  <c r="AF39" i="11"/>
  <c r="AE39" i="11"/>
  <c r="AD39" i="11"/>
  <c r="AC39" i="11"/>
  <c r="AB39" i="11"/>
  <c r="AA39" i="11"/>
  <c r="Z39" i="11"/>
  <c r="Y39" i="11"/>
  <c r="X39" i="11"/>
  <c r="W39" i="11"/>
  <c r="V39" i="11"/>
  <c r="U39" i="11"/>
  <c r="T39" i="11"/>
  <c r="S39" i="11"/>
  <c r="AT37" i="11"/>
  <c r="AS37" i="11"/>
  <c r="AR37" i="11"/>
  <c r="AQ37" i="11"/>
  <c r="AU36" i="11"/>
  <c r="AT36" i="11"/>
  <c r="AS36" i="11"/>
  <c r="AR36" i="11"/>
  <c r="AQ36" i="11"/>
  <c r="AO36" i="11"/>
  <c r="AN36" i="11"/>
  <c r="AM36" i="11"/>
  <c r="AL36" i="11"/>
  <c r="AK36" i="11"/>
  <c r="AJ36" i="11"/>
  <c r="AI36" i="11"/>
  <c r="AG36" i="11"/>
  <c r="AF36" i="11"/>
  <c r="AE36" i="11"/>
  <c r="AC36" i="11"/>
  <c r="AB36" i="11"/>
  <c r="AA36" i="11"/>
  <c r="Y36" i="11"/>
  <c r="X36" i="11"/>
  <c r="W36" i="11"/>
  <c r="U36" i="11"/>
  <c r="T36" i="11"/>
  <c r="S36" i="11"/>
  <c r="AU35" i="11"/>
  <c r="AT35" i="11"/>
  <c r="AS35" i="11"/>
  <c r="AR35" i="11"/>
  <c r="AQ35" i="11"/>
  <c r="AP35" i="11"/>
  <c r="AO35" i="11"/>
  <c r="AN35" i="11"/>
  <c r="AM35" i="11"/>
  <c r="AL35" i="11"/>
  <c r="AK35" i="11"/>
  <c r="AJ35" i="11"/>
  <c r="AI35" i="11"/>
  <c r="AG35" i="11"/>
  <c r="AF35" i="11"/>
  <c r="AE35" i="11"/>
  <c r="AD35" i="11"/>
  <c r="AC35" i="11"/>
  <c r="AB35" i="11"/>
  <c r="AA35" i="11"/>
  <c r="Z35" i="11"/>
  <c r="Y35" i="11"/>
  <c r="X35" i="11"/>
  <c r="W35" i="11"/>
  <c r="U35" i="11"/>
  <c r="T35" i="11"/>
  <c r="S35" i="11"/>
  <c r="AU34" i="11"/>
  <c r="AT34" i="11"/>
  <c r="AS34" i="11"/>
  <c r="AR34" i="11"/>
  <c r="AQ34" i="11"/>
  <c r="AP34" i="11"/>
  <c r="AO34" i="11"/>
  <c r="AN34" i="11"/>
  <c r="AM34" i="11"/>
  <c r="AL34" i="11"/>
  <c r="AK34" i="11"/>
  <c r="AJ34" i="11"/>
  <c r="AI34" i="11"/>
  <c r="AH34" i="11"/>
  <c r="AG34" i="11"/>
  <c r="AF34" i="11"/>
  <c r="AE34" i="11"/>
  <c r="AC34" i="11"/>
  <c r="AB34" i="11"/>
  <c r="AA34" i="11"/>
  <c r="Z34" i="11"/>
  <c r="Y34" i="11"/>
  <c r="X34" i="11"/>
  <c r="W34" i="11"/>
  <c r="U34" i="11"/>
  <c r="T34" i="11"/>
  <c r="S34" i="11"/>
  <c r="AT32" i="11"/>
  <c r="AO32" i="11"/>
  <c r="AN32" i="11"/>
  <c r="AJ32" i="11"/>
  <c r="AF32" i="11"/>
  <c r="AE32" i="11"/>
  <c r="AC32" i="11"/>
  <c r="AB32" i="11"/>
  <c r="AA32" i="11"/>
  <c r="Y32" i="11"/>
  <c r="T32" i="11"/>
  <c r="S32" i="11"/>
  <c r="AU31" i="11"/>
  <c r="AT31" i="11"/>
  <c r="AS31" i="11"/>
  <c r="AR31" i="11"/>
  <c r="AQ31" i="11"/>
  <c r="AP31" i="11"/>
  <c r="AO31" i="11"/>
  <c r="AN31" i="11"/>
  <c r="AM31" i="11"/>
  <c r="AL31" i="11"/>
  <c r="AK31" i="11"/>
  <c r="AJ31" i="11"/>
  <c r="AI31" i="11"/>
  <c r="AG31" i="11"/>
  <c r="AF31" i="11"/>
  <c r="AE31" i="11"/>
  <c r="AC31" i="11"/>
  <c r="AB31" i="11"/>
  <c r="AA31" i="11"/>
  <c r="Y31" i="11"/>
  <c r="X31" i="11"/>
  <c r="W31" i="11"/>
  <c r="U31" i="11"/>
  <c r="T31" i="11"/>
  <c r="S31" i="11"/>
  <c r="AU30" i="11"/>
  <c r="AS30" i="11"/>
  <c r="AR30" i="11"/>
  <c r="AQ30" i="11"/>
  <c r="AP30" i="11"/>
  <c r="AO30" i="11"/>
  <c r="AN30" i="11"/>
  <c r="AM30" i="11"/>
  <c r="AL30" i="11"/>
  <c r="AK30" i="11"/>
  <c r="AJ30" i="11"/>
  <c r="AI30" i="11"/>
  <c r="AH30" i="11"/>
  <c r="AG30" i="11"/>
  <c r="AF30" i="11"/>
  <c r="AE30" i="11"/>
  <c r="AD30" i="11"/>
  <c r="AC30" i="11"/>
  <c r="AB30" i="11"/>
  <c r="AA30" i="11"/>
  <c r="Y30" i="11"/>
  <c r="X30" i="11"/>
  <c r="W30" i="11"/>
  <c r="V30" i="11"/>
  <c r="U30" i="11"/>
  <c r="T30" i="11"/>
  <c r="S30" i="11"/>
  <c r="AV36" i="11"/>
  <c r="AV31" i="11"/>
  <c r="AV30" i="11"/>
  <c r="AV113" i="12"/>
  <c r="AV112" i="12"/>
  <c r="AV111" i="12"/>
  <c r="AV110" i="12"/>
  <c r="AV109" i="12"/>
  <c r="AV105" i="12"/>
  <c r="AV104" i="12"/>
  <c r="AV103" i="12"/>
  <c r="AV102" i="12"/>
  <c r="AV101" i="12"/>
  <c r="AV100" i="12"/>
  <c r="AV99" i="12"/>
  <c r="AV95" i="12"/>
  <c r="AV93" i="12"/>
  <c r="AV92" i="12"/>
  <c r="AV91" i="12"/>
  <c r="AV90" i="12"/>
  <c r="AV88" i="12"/>
  <c r="AV86" i="12"/>
  <c r="AV80" i="12"/>
  <c r="AV79" i="12"/>
  <c r="AV78" i="12"/>
  <c r="AV77" i="12"/>
  <c r="AV76" i="12"/>
  <c r="AV75" i="12"/>
  <c r="AV71" i="12"/>
  <c r="AV70" i="12"/>
  <c r="AV69" i="12"/>
  <c r="AV68" i="12"/>
  <c r="AV67" i="12"/>
  <c r="AV66" i="12"/>
  <c r="AV28" i="15"/>
  <c r="AV27" i="15"/>
  <c r="AV26" i="15"/>
  <c r="AV21" i="15"/>
  <c r="AV22" i="15"/>
  <c r="AV20" i="15"/>
  <c r="AV25" i="15"/>
  <c r="AV24" i="15"/>
  <c r="AV23" i="15"/>
  <c r="AV13" i="14"/>
  <c r="AV63" i="14"/>
  <c r="AV61" i="14"/>
  <c r="AV55" i="14"/>
  <c r="AV49" i="14"/>
  <c r="AV30" i="6"/>
  <c r="AV23" i="14"/>
  <c r="AV19" i="14"/>
  <c r="AV15" i="14"/>
  <c r="AV16" i="14"/>
  <c r="AV17" i="14"/>
  <c r="AV12" i="14"/>
  <c r="AV10" i="14"/>
  <c r="AX33" i="14" l="1"/>
  <c r="AX36" i="14"/>
  <c r="AX27" i="14"/>
  <c r="AX64" i="14"/>
  <c r="AX53" i="14"/>
  <c r="AX50" i="14"/>
  <c r="L36" i="14"/>
  <c r="L30" i="14"/>
  <c r="L45" i="14"/>
  <c r="L39" i="14"/>
  <c r="L53" i="14"/>
  <c r="L24" i="14"/>
  <c r="AX41" i="11"/>
  <c r="AX37" i="11"/>
  <c r="AX45" i="2"/>
  <c r="L41" i="2"/>
  <c r="L45" i="2" s="1"/>
  <c r="AW36" i="13"/>
  <c r="AW32" i="11"/>
  <c r="AW19" i="11"/>
  <c r="AW37" i="11"/>
  <c r="AW59" i="12"/>
  <c r="AW115" i="12" s="1"/>
  <c r="AW26" i="12"/>
  <c r="AW82" i="12" s="1"/>
  <c r="AW72" i="12"/>
  <c r="AW40" i="12"/>
  <c r="AV59" i="6"/>
  <c r="AV36" i="6"/>
  <c r="AV24" i="6"/>
  <c r="AV64" i="14"/>
  <c r="AV17" i="5"/>
  <c r="AV33" i="6"/>
  <c r="AV64" i="6"/>
  <c r="AV27" i="6"/>
  <c r="AV26" i="14"/>
  <c r="AV27" i="14" s="1"/>
  <c r="AV29" i="14"/>
  <c r="AV39" i="6"/>
  <c r="AV32" i="14"/>
  <c r="AV33" i="14" s="1"/>
  <c r="AV42" i="6"/>
  <c r="AV35" i="14"/>
  <c r="AV36" i="14" s="1"/>
  <c r="AV30" i="14"/>
  <c r="AV45" i="6"/>
  <c r="AV38" i="14"/>
  <c r="AV39" i="14" s="1"/>
  <c r="AV41" i="14"/>
  <c r="AV53" i="6"/>
  <c r="F59" i="12"/>
  <c r="F26" i="12"/>
  <c r="F60" i="12"/>
  <c r="AV59" i="12"/>
  <c r="AV115" i="12" s="1"/>
  <c r="E60" i="12"/>
  <c r="AV81" i="12"/>
  <c r="AV72" i="12"/>
  <c r="AV15" i="11"/>
  <c r="AV56" i="14"/>
  <c r="AV53" i="14"/>
  <c r="AV50" i="6"/>
  <c r="AV56" i="6"/>
  <c r="AV8" i="14"/>
  <c r="AV50" i="14" s="1"/>
  <c r="AV42" i="14"/>
  <c r="AV58" i="14"/>
  <c r="AV59" i="14" s="1"/>
  <c r="AV44" i="14"/>
  <c r="AV45" i="14" s="1"/>
  <c r="AV52" i="14"/>
  <c r="AV106" i="12"/>
  <c r="AV26" i="12"/>
  <c r="AV40" i="12"/>
  <c r="AV36" i="13"/>
  <c r="AV98" i="13" s="1"/>
  <c r="AL39" i="13"/>
  <c r="AL62" i="13" s="1"/>
  <c r="AL66" i="13" s="1"/>
  <c r="AD15" i="11"/>
  <c r="AD19" i="11" s="1"/>
  <c r="AD22" i="11" s="1"/>
  <c r="AD25" i="11" s="1"/>
  <c r="AM47" i="11"/>
  <c r="AP26" i="11"/>
  <c r="AP48" i="11" s="1"/>
  <c r="AQ26" i="11"/>
  <c r="AQ48" i="11" s="1"/>
  <c r="AX44" i="11" l="1"/>
  <c r="AW98" i="13"/>
  <c r="AW39" i="13"/>
  <c r="AW22" i="11"/>
  <c r="AW41" i="11"/>
  <c r="AW96" i="12"/>
  <c r="AW60" i="12"/>
  <c r="AW116" i="12" s="1"/>
  <c r="AV24" i="14"/>
  <c r="AV82" i="12"/>
  <c r="AV19" i="11"/>
  <c r="AV37" i="11"/>
  <c r="AV60" i="12"/>
  <c r="AV96" i="12"/>
  <c r="AV39" i="13"/>
  <c r="AV62" i="13" s="1"/>
  <c r="AP47" i="11"/>
  <c r="AX47" i="11" l="1"/>
  <c r="AX26" i="11"/>
  <c r="AX48" i="11" s="1"/>
  <c r="AW62" i="13"/>
  <c r="AW101" i="13"/>
  <c r="AW25" i="11"/>
  <c r="AW44" i="11"/>
  <c r="AV22" i="11"/>
  <c r="AV41" i="11"/>
  <c r="AV116" i="12"/>
  <c r="AV101" i="13"/>
  <c r="AV66" i="13"/>
  <c r="AV128" i="13" s="1"/>
  <c r="AV124" i="13"/>
  <c r="AW66" i="13" l="1"/>
  <c r="AW128" i="13" s="1"/>
  <c r="AW124" i="13"/>
  <c r="AW47" i="11"/>
  <c r="AW26" i="11"/>
  <c r="AW48" i="11" s="1"/>
  <c r="AV44" i="11"/>
  <c r="AV25" i="11"/>
  <c r="AP60" i="13"/>
  <c r="AP49" i="13"/>
  <c r="AP29" i="13"/>
  <c r="S29" i="13"/>
  <c r="AV26" i="11" l="1"/>
  <c r="AV48" i="11" s="1"/>
  <c r="AV47" i="11"/>
  <c r="AP36" i="13"/>
  <c r="AP39" i="13"/>
  <c r="AP127" i="13"/>
  <c r="AO127" i="13"/>
  <c r="AN127" i="13"/>
  <c r="AM127" i="13"/>
  <c r="AL127" i="13"/>
  <c r="AK127" i="13"/>
  <c r="AJ127" i="13"/>
  <c r="AI127" i="13"/>
  <c r="AH127" i="13"/>
  <c r="AG127" i="13"/>
  <c r="AF127" i="13"/>
  <c r="AE127" i="13"/>
  <c r="AD127" i="13"/>
  <c r="AC127" i="13"/>
  <c r="AB127" i="13"/>
  <c r="AA127" i="13"/>
  <c r="Z127" i="13"/>
  <c r="Y127" i="13"/>
  <c r="X127" i="13"/>
  <c r="W127" i="13"/>
  <c r="V127" i="13"/>
  <c r="U127" i="13"/>
  <c r="T127" i="13"/>
  <c r="AP126" i="13"/>
  <c r="AO126" i="13"/>
  <c r="AN126" i="13"/>
  <c r="AM126" i="13"/>
  <c r="AL126" i="13"/>
  <c r="AK126" i="13"/>
  <c r="AJ126" i="13"/>
  <c r="AI126" i="13"/>
  <c r="AH126" i="13"/>
  <c r="AG126" i="13"/>
  <c r="AF126" i="13"/>
  <c r="AE126" i="13"/>
  <c r="AD126" i="13"/>
  <c r="AC126" i="13"/>
  <c r="AB126" i="13"/>
  <c r="AA126" i="13"/>
  <c r="Z126" i="13"/>
  <c r="Y126" i="13"/>
  <c r="X126" i="13"/>
  <c r="W126" i="13"/>
  <c r="V126" i="13"/>
  <c r="U126" i="13"/>
  <c r="T126" i="13"/>
  <c r="AP122" i="13"/>
  <c r="AP121" i="13"/>
  <c r="AO121" i="13"/>
  <c r="AN121" i="13"/>
  <c r="AM121" i="13"/>
  <c r="AL121" i="13"/>
  <c r="AK121" i="13"/>
  <c r="AJ121" i="13"/>
  <c r="AI121" i="13"/>
  <c r="AH121" i="13"/>
  <c r="AG121" i="13"/>
  <c r="AF121" i="13"/>
  <c r="AE121" i="13"/>
  <c r="AD121" i="13"/>
  <c r="AC121" i="13"/>
  <c r="AB121" i="13"/>
  <c r="AA121" i="13"/>
  <c r="Z121" i="13"/>
  <c r="Y121" i="13"/>
  <c r="X121" i="13"/>
  <c r="W121" i="13"/>
  <c r="V121" i="13"/>
  <c r="U121" i="13"/>
  <c r="T121" i="13"/>
  <c r="AP119" i="13"/>
  <c r="AO119" i="13"/>
  <c r="AN119" i="13"/>
  <c r="AM119" i="13"/>
  <c r="AL119" i="13"/>
  <c r="AK119" i="13"/>
  <c r="AJ119" i="13"/>
  <c r="AI119" i="13"/>
  <c r="AH119" i="13"/>
  <c r="AG119" i="13"/>
  <c r="AF119" i="13"/>
  <c r="AE119" i="13"/>
  <c r="AD119" i="13"/>
  <c r="AC119" i="13"/>
  <c r="AB119" i="13"/>
  <c r="AA119" i="13"/>
  <c r="Z119" i="13"/>
  <c r="Y119" i="13"/>
  <c r="X119" i="13"/>
  <c r="W119" i="13"/>
  <c r="V119" i="13"/>
  <c r="U119" i="13"/>
  <c r="T119" i="13"/>
  <c r="AP118" i="13"/>
  <c r="AO118" i="13"/>
  <c r="AN118" i="13"/>
  <c r="AM118" i="13"/>
  <c r="AL118" i="13"/>
  <c r="AK118" i="13"/>
  <c r="AJ118" i="13"/>
  <c r="AI118" i="13"/>
  <c r="AH118" i="13"/>
  <c r="AG118" i="13"/>
  <c r="AF118" i="13"/>
  <c r="AE118" i="13"/>
  <c r="AD118" i="13"/>
  <c r="AC118" i="13"/>
  <c r="AB118" i="13"/>
  <c r="AA118" i="13"/>
  <c r="Z118" i="13"/>
  <c r="Y118" i="13"/>
  <c r="X118" i="13"/>
  <c r="W118" i="13"/>
  <c r="V118" i="13"/>
  <c r="U118" i="13"/>
  <c r="T118" i="13"/>
  <c r="AP117" i="13"/>
  <c r="AO117" i="13"/>
  <c r="AN117" i="13"/>
  <c r="AM117" i="13"/>
  <c r="AL117" i="13"/>
  <c r="AK117" i="13"/>
  <c r="AJ117" i="13"/>
  <c r="AI117" i="13"/>
  <c r="AH117" i="13"/>
  <c r="AG117" i="13"/>
  <c r="AF117" i="13"/>
  <c r="AE117" i="13"/>
  <c r="AD117" i="13"/>
  <c r="AC117" i="13"/>
  <c r="AB117" i="13"/>
  <c r="AA117" i="13"/>
  <c r="Z117" i="13"/>
  <c r="Y117" i="13"/>
  <c r="X117" i="13"/>
  <c r="W117" i="13"/>
  <c r="V117" i="13"/>
  <c r="U117" i="13"/>
  <c r="T117" i="13"/>
  <c r="AP116" i="13"/>
  <c r="AO116" i="13"/>
  <c r="AN116" i="13"/>
  <c r="AM116" i="13"/>
  <c r="AL116" i="13"/>
  <c r="AK116" i="13"/>
  <c r="AJ116" i="13"/>
  <c r="AI116" i="13"/>
  <c r="AH116" i="13"/>
  <c r="AG116" i="13"/>
  <c r="AF116" i="13"/>
  <c r="AE116" i="13"/>
  <c r="AD116" i="13"/>
  <c r="AC116" i="13"/>
  <c r="AB116" i="13"/>
  <c r="AA116" i="13"/>
  <c r="Z116" i="13"/>
  <c r="Y116" i="13"/>
  <c r="X116" i="13"/>
  <c r="W116" i="13"/>
  <c r="V116" i="13"/>
  <c r="U116" i="13"/>
  <c r="T116" i="13"/>
  <c r="AP115" i="13"/>
  <c r="AO115" i="13"/>
  <c r="AN115" i="13"/>
  <c r="AM115" i="13"/>
  <c r="AL115" i="13"/>
  <c r="AK115" i="13"/>
  <c r="AJ115" i="13"/>
  <c r="AI115" i="13"/>
  <c r="AH115" i="13"/>
  <c r="AG115" i="13"/>
  <c r="AF115" i="13"/>
  <c r="AE115" i="13"/>
  <c r="AD115" i="13"/>
  <c r="AC115" i="13"/>
  <c r="AB115" i="13"/>
  <c r="AA115" i="13"/>
  <c r="Z115" i="13"/>
  <c r="Y115" i="13"/>
  <c r="X115" i="13"/>
  <c r="W115" i="13"/>
  <c r="V115" i="13"/>
  <c r="U115" i="13"/>
  <c r="T115" i="13"/>
  <c r="AP114" i="13"/>
  <c r="AO114" i="13"/>
  <c r="AN114" i="13"/>
  <c r="AM114" i="13"/>
  <c r="AL114" i="13"/>
  <c r="AK114" i="13"/>
  <c r="AJ114" i="13"/>
  <c r="AI114" i="13"/>
  <c r="AH114" i="13"/>
  <c r="AG114" i="13"/>
  <c r="AF114" i="13"/>
  <c r="AE114" i="13"/>
  <c r="AD114" i="13"/>
  <c r="AC114" i="13"/>
  <c r="AB114" i="13"/>
  <c r="AA114" i="13"/>
  <c r="Z114" i="13"/>
  <c r="Y114" i="13"/>
  <c r="X114" i="13"/>
  <c r="W114" i="13"/>
  <c r="V114" i="13"/>
  <c r="U114" i="13"/>
  <c r="T114" i="13"/>
  <c r="AP111" i="13"/>
  <c r="AP110" i="13"/>
  <c r="AO110" i="13"/>
  <c r="AN110" i="13"/>
  <c r="AM110" i="13"/>
  <c r="AL110" i="13"/>
  <c r="AK110" i="13"/>
  <c r="AJ110" i="13"/>
  <c r="AI110" i="13"/>
  <c r="AH110" i="13"/>
  <c r="AG110" i="13"/>
  <c r="AF110" i="13"/>
  <c r="AE110" i="13"/>
  <c r="AD110" i="13"/>
  <c r="AC110" i="13"/>
  <c r="AB110" i="13"/>
  <c r="AA110" i="13"/>
  <c r="Z110" i="13"/>
  <c r="Y110" i="13"/>
  <c r="X110" i="13"/>
  <c r="W110" i="13"/>
  <c r="V110" i="13"/>
  <c r="U110" i="13"/>
  <c r="T110" i="13"/>
  <c r="AP109" i="13"/>
  <c r="AO109" i="13"/>
  <c r="AN109" i="13"/>
  <c r="AM109" i="13"/>
  <c r="AL109" i="13"/>
  <c r="AK109" i="13"/>
  <c r="AJ109" i="13"/>
  <c r="AI109" i="13"/>
  <c r="AH109" i="13"/>
  <c r="AG109" i="13"/>
  <c r="AF109" i="13"/>
  <c r="AE109" i="13"/>
  <c r="AD109" i="13"/>
  <c r="AC109" i="13"/>
  <c r="AB109" i="13"/>
  <c r="AA109" i="13"/>
  <c r="Z109" i="13"/>
  <c r="Y109" i="13"/>
  <c r="X109" i="13"/>
  <c r="W109" i="13"/>
  <c r="V109" i="13"/>
  <c r="U109" i="13"/>
  <c r="T109" i="13"/>
  <c r="AP108" i="13"/>
  <c r="AO108" i="13"/>
  <c r="AN108" i="13"/>
  <c r="AM108" i="13"/>
  <c r="AL108" i="13"/>
  <c r="AK108" i="13"/>
  <c r="AJ108" i="13"/>
  <c r="AI108" i="13"/>
  <c r="AH108" i="13"/>
  <c r="AG108" i="13"/>
  <c r="AF108" i="13"/>
  <c r="AE108" i="13"/>
  <c r="AD108" i="13"/>
  <c r="AC108" i="13"/>
  <c r="AB108" i="13"/>
  <c r="AA108" i="13"/>
  <c r="Z108" i="13"/>
  <c r="Y108" i="13"/>
  <c r="X108" i="13"/>
  <c r="W108" i="13"/>
  <c r="V108" i="13"/>
  <c r="U108" i="13"/>
  <c r="T108" i="13"/>
  <c r="AP107" i="13"/>
  <c r="AO107" i="13"/>
  <c r="AN107" i="13"/>
  <c r="AM107" i="13"/>
  <c r="AL107" i="13"/>
  <c r="AK107" i="13"/>
  <c r="AJ107" i="13"/>
  <c r="AI107" i="13"/>
  <c r="AH107" i="13"/>
  <c r="AG107" i="13"/>
  <c r="AF107" i="13"/>
  <c r="AE107" i="13"/>
  <c r="AD107" i="13"/>
  <c r="AC107" i="13"/>
  <c r="AB107" i="13"/>
  <c r="AA107" i="13"/>
  <c r="Z107" i="13"/>
  <c r="Y107" i="13"/>
  <c r="X107" i="13"/>
  <c r="W107" i="13"/>
  <c r="V107" i="13"/>
  <c r="U107" i="13"/>
  <c r="T107" i="13"/>
  <c r="AP106" i="13"/>
  <c r="AO106" i="13"/>
  <c r="AN106" i="13"/>
  <c r="AM106" i="13"/>
  <c r="AL106" i="13"/>
  <c r="AK106" i="13"/>
  <c r="AJ106" i="13"/>
  <c r="AI106" i="13"/>
  <c r="AH106" i="13"/>
  <c r="AG106" i="13"/>
  <c r="AF106" i="13"/>
  <c r="AE106" i="13"/>
  <c r="AD106" i="13"/>
  <c r="AC106" i="13"/>
  <c r="AB106" i="13"/>
  <c r="AA106" i="13"/>
  <c r="Z106" i="13"/>
  <c r="Y106" i="13"/>
  <c r="X106" i="13"/>
  <c r="W106" i="13"/>
  <c r="V106" i="13"/>
  <c r="U106" i="13"/>
  <c r="T106" i="13"/>
  <c r="AP105" i="13"/>
  <c r="AO105" i="13"/>
  <c r="AN105" i="13"/>
  <c r="AM105" i="13"/>
  <c r="AL105" i="13"/>
  <c r="AK105" i="13"/>
  <c r="AJ105" i="13"/>
  <c r="AI105" i="13"/>
  <c r="AH105" i="13"/>
  <c r="AG105" i="13"/>
  <c r="AF105" i="13"/>
  <c r="AE105" i="13"/>
  <c r="AD105" i="13"/>
  <c r="AC105" i="13"/>
  <c r="AB105" i="13"/>
  <c r="AA105" i="13"/>
  <c r="Z105" i="13"/>
  <c r="Y105" i="13"/>
  <c r="X105" i="13"/>
  <c r="W105" i="13"/>
  <c r="V105" i="13"/>
  <c r="U105" i="13"/>
  <c r="T105" i="13"/>
  <c r="AP104" i="13"/>
  <c r="AO104" i="13"/>
  <c r="AN104" i="13"/>
  <c r="AM104" i="13"/>
  <c r="AL104" i="13"/>
  <c r="AK104" i="13"/>
  <c r="AJ104" i="13"/>
  <c r="AI104" i="13"/>
  <c r="AH104" i="13"/>
  <c r="AG104" i="13"/>
  <c r="AF104" i="13"/>
  <c r="AE104" i="13"/>
  <c r="AD104" i="13"/>
  <c r="AC104" i="13"/>
  <c r="AB104" i="13"/>
  <c r="AA104" i="13"/>
  <c r="Z104" i="13"/>
  <c r="Y104" i="13"/>
  <c r="X104" i="13"/>
  <c r="W104" i="13"/>
  <c r="V104" i="13"/>
  <c r="U104" i="13"/>
  <c r="T104" i="13"/>
  <c r="AP101" i="13"/>
  <c r="AP100" i="13"/>
  <c r="AO100" i="13"/>
  <c r="AN100" i="13"/>
  <c r="AM100" i="13"/>
  <c r="AL100" i="13"/>
  <c r="AK100" i="13"/>
  <c r="AJ100" i="13"/>
  <c r="AI100" i="13"/>
  <c r="AH100" i="13"/>
  <c r="AG100" i="13"/>
  <c r="AF100" i="13"/>
  <c r="AE100" i="13"/>
  <c r="AD100" i="13"/>
  <c r="AC100" i="13"/>
  <c r="AB100" i="13"/>
  <c r="AA100" i="13"/>
  <c r="Z100" i="13"/>
  <c r="Y100" i="13"/>
  <c r="X100" i="13"/>
  <c r="W100" i="13"/>
  <c r="V100" i="13"/>
  <c r="U100" i="13"/>
  <c r="T100" i="13"/>
  <c r="AP99" i="13"/>
  <c r="AO99" i="13"/>
  <c r="AN99" i="13"/>
  <c r="AM99" i="13"/>
  <c r="AL99" i="13"/>
  <c r="AK99" i="13"/>
  <c r="AJ99" i="13"/>
  <c r="AI99" i="13"/>
  <c r="AH99" i="13"/>
  <c r="AG99" i="13"/>
  <c r="AF99" i="13"/>
  <c r="AE99" i="13"/>
  <c r="AD99" i="13"/>
  <c r="AC99" i="13"/>
  <c r="AB99" i="13"/>
  <c r="AA99" i="13"/>
  <c r="Z99" i="13"/>
  <c r="Y99" i="13"/>
  <c r="X99" i="13"/>
  <c r="W99" i="13"/>
  <c r="V99" i="13"/>
  <c r="U99" i="13"/>
  <c r="T99" i="13"/>
  <c r="AP98" i="13"/>
  <c r="AP97" i="13"/>
  <c r="AO97" i="13"/>
  <c r="AN97" i="13"/>
  <c r="AM97" i="13"/>
  <c r="AL97" i="13"/>
  <c r="AK97" i="13"/>
  <c r="AJ97" i="13"/>
  <c r="AI97" i="13"/>
  <c r="AH97" i="13"/>
  <c r="AG97" i="13"/>
  <c r="AF97" i="13"/>
  <c r="AE97" i="13"/>
  <c r="AD97" i="13"/>
  <c r="AC97" i="13"/>
  <c r="AB97" i="13"/>
  <c r="AA97" i="13"/>
  <c r="Z97" i="13"/>
  <c r="Y97" i="13"/>
  <c r="X97" i="13"/>
  <c r="W97" i="13"/>
  <c r="V97" i="13"/>
  <c r="U97" i="13"/>
  <c r="T97" i="13"/>
  <c r="AP96" i="13"/>
  <c r="AO96" i="13"/>
  <c r="AN96" i="13"/>
  <c r="AM96" i="13"/>
  <c r="AL96" i="13"/>
  <c r="AK96" i="13"/>
  <c r="AJ96" i="13"/>
  <c r="AI96" i="13"/>
  <c r="AH96" i="13"/>
  <c r="AG96" i="13"/>
  <c r="AF96" i="13"/>
  <c r="AE96" i="13"/>
  <c r="AD96" i="13"/>
  <c r="AC96" i="13"/>
  <c r="AB96" i="13"/>
  <c r="AA96" i="13"/>
  <c r="Z96" i="13"/>
  <c r="Y96" i="13"/>
  <c r="X96" i="13"/>
  <c r="W96" i="13"/>
  <c r="V96" i="13"/>
  <c r="U96" i="13"/>
  <c r="T96" i="13"/>
  <c r="AP95" i="13"/>
  <c r="AO95" i="13"/>
  <c r="AN95" i="13"/>
  <c r="AM95" i="13"/>
  <c r="AL95" i="13"/>
  <c r="AK95" i="13"/>
  <c r="AJ95" i="13"/>
  <c r="AI95" i="13"/>
  <c r="AH95" i="13"/>
  <c r="AG95" i="13"/>
  <c r="AF95" i="13"/>
  <c r="AE95" i="13"/>
  <c r="AD95" i="13"/>
  <c r="AC95" i="13"/>
  <c r="AB95" i="13"/>
  <c r="AA95" i="13"/>
  <c r="Z95" i="13"/>
  <c r="Y95" i="13"/>
  <c r="X95" i="13"/>
  <c r="W95" i="13"/>
  <c r="V95" i="13"/>
  <c r="U95" i="13"/>
  <c r="T95" i="13"/>
  <c r="AP94" i="13"/>
  <c r="AO94" i="13"/>
  <c r="AN94" i="13"/>
  <c r="AM94" i="13"/>
  <c r="AL94" i="13"/>
  <c r="AK94" i="13"/>
  <c r="AJ94" i="13"/>
  <c r="AI94" i="13"/>
  <c r="AH94" i="13"/>
  <c r="AG94" i="13"/>
  <c r="AF94" i="13"/>
  <c r="AE94" i="13"/>
  <c r="AD94" i="13"/>
  <c r="AC94" i="13"/>
  <c r="AB94" i="13"/>
  <c r="AA94" i="13"/>
  <c r="Z94" i="13"/>
  <c r="Y94" i="13"/>
  <c r="X94" i="13"/>
  <c r="W94" i="13"/>
  <c r="V94" i="13"/>
  <c r="U94" i="13"/>
  <c r="T94" i="13"/>
  <c r="AP93" i="13"/>
  <c r="AO93" i="13"/>
  <c r="AN93" i="13"/>
  <c r="AM93" i="13"/>
  <c r="AL93" i="13"/>
  <c r="AK93" i="13"/>
  <c r="AJ93" i="13"/>
  <c r="AI93" i="13"/>
  <c r="AH93" i="13"/>
  <c r="AG93" i="13"/>
  <c r="AF93" i="13"/>
  <c r="AE93" i="13"/>
  <c r="AD93" i="13"/>
  <c r="AC93" i="13"/>
  <c r="AB93" i="13"/>
  <c r="AA93" i="13"/>
  <c r="Z93" i="13"/>
  <c r="Y93" i="13"/>
  <c r="X93" i="13"/>
  <c r="W93" i="13"/>
  <c r="V93" i="13"/>
  <c r="U93" i="13"/>
  <c r="T93" i="13"/>
  <c r="AP91" i="13"/>
  <c r="AP90" i="13"/>
  <c r="AO90" i="13"/>
  <c r="AN90" i="13"/>
  <c r="AM90" i="13"/>
  <c r="AL90" i="13"/>
  <c r="AK90" i="13"/>
  <c r="AJ90" i="13"/>
  <c r="AI90" i="13"/>
  <c r="AH90" i="13"/>
  <c r="AG90" i="13"/>
  <c r="AF90" i="13"/>
  <c r="AE90" i="13"/>
  <c r="AD90" i="13"/>
  <c r="AC90" i="13"/>
  <c r="AB90" i="13"/>
  <c r="AA90" i="13"/>
  <c r="Z90" i="13"/>
  <c r="Y90" i="13"/>
  <c r="X90" i="13"/>
  <c r="W90" i="13"/>
  <c r="V90" i="13"/>
  <c r="U90" i="13"/>
  <c r="T90" i="13"/>
  <c r="AO89" i="13"/>
  <c r="AN89" i="13"/>
  <c r="AM89" i="13"/>
  <c r="AL89" i="13"/>
  <c r="AK89" i="13"/>
  <c r="AJ89" i="13"/>
  <c r="AI89" i="13"/>
  <c r="AH89" i="13"/>
  <c r="AG89" i="13"/>
  <c r="AF89" i="13"/>
  <c r="AE89" i="13"/>
  <c r="AD89" i="13"/>
  <c r="AC89" i="13"/>
  <c r="AB89" i="13"/>
  <c r="AA89" i="13"/>
  <c r="Z89" i="13"/>
  <c r="Y89" i="13"/>
  <c r="X89" i="13"/>
  <c r="W89" i="13"/>
  <c r="V89" i="13"/>
  <c r="U89" i="13"/>
  <c r="T89" i="13"/>
  <c r="AP88" i="13"/>
  <c r="AO88" i="13"/>
  <c r="AN88" i="13"/>
  <c r="AM88" i="13"/>
  <c r="AL88" i="13"/>
  <c r="AK88" i="13"/>
  <c r="AJ88" i="13"/>
  <c r="AI88" i="13"/>
  <c r="AH88" i="13"/>
  <c r="AG88" i="13"/>
  <c r="AF88" i="13"/>
  <c r="AE88" i="13"/>
  <c r="AD88" i="13"/>
  <c r="AC88" i="13"/>
  <c r="AB88" i="13"/>
  <c r="AA88" i="13"/>
  <c r="Z88" i="13"/>
  <c r="Y88" i="13"/>
  <c r="X88" i="13"/>
  <c r="W88" i="13"/>
  <c r="V88" i="13"/>
  <c r="U88" i="13"/>
  <c r="T88" i="13"/>
  <c r="AP87" i="13"/>
  <c r="AO87" i="13"/>
  <c r="AN87" i="13"/>
  <c r="AM87" i="13"/>
  <c r="AL87" i="13"/>
  <c r="AK87" i="13"/>
  <c r="AJ87" i="13"/>
  <c r="AI87" i="13"/>
  <c r="AH87" i="13"/>
  <c r="AG87" i="13"/>
  <c r="AF87" i="13"/>
  <c r="AE87" i="13"/>
  <c r="AD87" i="13"/>
  <c r="AC87" i="13"/>
  <c r="AB87" i="13"/>
  <c r="AA87" i="13"/>
  <c r="Z87" i="13"/>
  <c r="Y87" i="13"/>
  <c r="X87" i="13"/>
  <c r="W87" i="13"/>
  <c r="V87" i="13"/>
  <c r="U87" i="13"/>
  <c r="T87" i="13"/>
  <c r="AP86" i="13"/>
  <c r="AO86" i="13"/>
  <c r="AN86" i="13"/>
  <c r="AM86" i="13"/>
  <c r="AL86" i="13"/>
  <c r="AK86" i="13"/>
  <c r="AJ86" i="13"/>
  <c r="AI86" i="13"/>
  <c r="AH86" i="13"/>
  <c r="AG86" i="13"/>
  <c r="AF86" i="13"/>
  <c r="AE86" i="13"/>
  <c r="AD86" i="13"/>
  <c r="AC86" i="13"/>
  <c r="AB86" i="13"/>
  <c r="AA86" i="13"/>
  <c r="Z86" i="13"/>
  <c r="Y86" i="13"/>
  <c r="X86" i="13"/>
  <c r="W86" i="13"/>
  <c r="V86" i="13"/>
  <c r="U86" i="13"/>
  <c r="T86" i="13"/>
  <c r="AO85" i="13"/>
  <c r="AN85" i="13"/>
  <c r="AM85" i="13"/>
  <c r="AL85" i="13"/>
  <c r="AK85" i="13"/>
  <c r="AJ85" i="13"/>
  <c r="AI85" i="13"/>
  <c r="AH85" i="13"/>
  <c r="AG85" i="13"/>
  <c r="AF85" i="13"/>
  <c r="AE85" i="13"/>
  <c r="AD85" i="13"/>
  <c r="AC85" i="13"/>
  <c r="AB85" i="13"/>
  <c r="AA85" i="13"/>
  <c r="Z85" i="13"/>
  <c r="Y85" i="13"/>
  <c r="X85" i="13"/>
  <c r="W85" i="13"/>
  <c r="V85" i="13"/>
  <c r="U85" i="13"/>
  <c r="T85" i="13"/>
  <c r="AO84" i="13"/>
  <c r="AN84" i="13"/>
  <c r="AM84" i="13"/>
  <c r="AL84" i="13"/>
  <c r="AK84" i="13"/>
  <c r="AJ84" i="13"/>
  <c r="AI84" i="13"/>
  <c r="AH84" i="13"/>
  <c r="AG84" i="13"/>
  <c r="AF84" i="13"/>
  <c r="AE84" i="13"/>
  <c r="AD84" i="13"/>
  <c r="AC84" i="13"/>
  <c r="AB84" i="13"/>
  <c r="AA84" i="13"/>
  <c r="Z84" i="13"/>
  <c r="Y84" i="13"/>
  <c r="X84" i="13"/>
  <c r="W84" i="13"/>
  <c r="V84" i="13"/>
  <c r="U84" i="13"/>
  <c r="T84" i="13"/>
  <c r="AP83" i="13"/>
  <c r="AO83" i="13"/>
  <c r="AN83" i="13"/>
  <c r="AM83" i="13"/>
  <c r="AL83" i="13"/>
  <c r="AK83" i="13"/>
  <c r="AJ83" i="13"/>
  <c r="AI83" i="13"/>
  <c r="AH83" i="13"/>
  <c r="AG83" i="13"/>
  <c r="AF83" i="13"/>
  <c r="AE83" i="13"/>
  <c r="AD83" i="13"/>
  <c r="AC83" i="13"/>
  <c r="AB83" i="13"/>
  <c r="AA83" i="13"/>
  <c r="Z83" i="13"/>
  <c r="Y83" i="13"/>
  <c r="X83" i="13"/>
  <c r="W83" i="13"/>
  <c r="V83" i="13"/>
  <c r="U83" i="13"/>
  <c r="T83" i="13"/>
  <c r="AP82" i="13"/>
  <c r="AO82" i="13"/>
  <c r="AN82" i="13"/>
  <c r="AM82" i="13"/>
  <c r="AL82" i="13"/>
  <c r="AK82" i="13"/>
  <c r="AJ82" i="13"/>
  <c r="AI82" i="13"/>
  <c r="AH82" i="13"/>
  <c r="AG82" i="13"/>
  <c r="AF82" i="13"/>
  <c r="AE82" i="13"/>
  <c r="AD82" i="13"/>
  <c r="AC82" i="13"/>
  <c r="AB82" i="13"/>
  <c r="AA82" i="13"/>
  <c r="Z82" i="13"/>
  <c r="Y82" i="13"/>
  <c r="X82" i="13"/>
  <c r="W82" i="13"/>
  <c r="V82" i="13"/>
  <c r="U82" i="13"/>
  <c r="T82" i="13"/>
  <c r="AP81" i="13"/>
  <c r="AO81" i="13"/>
  <c r="AN81" i="13"/>
  <c r="AM81" i="13"/>
  <c r="AL81" i="13"/>
  <c r="AK81" i="13"/>
  <c r="AJ81" i="13"/>
  <c r="AI81" i="13"/>
  <c r="AH81" i="13"/>
  <c r="AG81" i="13"/>
  <c r="AF81" i="13"/>
  <c r="AE81" i="13"/>
  <c r="AD81" i="13"/>
  <c r="AC81" i="13"/>
  <c r="AB81" i="13"/>
  <c r="AA81" i="13"/>
  <c r="Z81" i="13"/>
  <c r="Y81" i="13"/>
  <c r="X81" i="13"/>
  <c r="W81" i="13"/>
  <c r="V81" i="13"/>
  <c r="U81" i="13"/>
  <c r="T81" i="13"/>
  <c r="AP80" i="13"/>
  <c r="AO80" i="13"/>
  <c r="AN80" i="13"/>
  <c r="AM80" i="13"/>
  <c r="AL80" i="13"/>
  <c r="AK80" i="13"/>
  <c r="AJ80" i="13"/>
  <c r="AI80" i="13"/>
  <c r="AH80" i="13"/>
  <c r="AG80" i="13"/>
  <c r="AF80" i="13"/>
  <c r="AE80" i="13"/>
  <c r="AD80" i="13"/>
  <c r="AC80" i="13"/>
  <c r="AB80" i="13"/>
  <c r="AA80" i="13"/>
  <c r="Z80" i="13"/>
  <c r="Y80" i="13"/>
  <c r="X80" i="13"/>
  <c r="W80" i="13"/>
  <c r="V80" i="13"/>
  <c r="U80" i="13"/>
  <c r="T80" i="13"/>
  <c r="AP79" i="13"/>
  <c r="AO79" i="13"/>
  <c r="AN79" i="13"/>
  <c r="AM79" i="13"/>
  <c r="AL79" i="13"/>
  <c r="AK79" i="13"/>
  <c r="AJ79" i="13"/>
  <c r="AI79" i="13"/>
  <c r="AH79" i="13"/>
  <c r="AG79" i="13"/>
  <c r="AF79" i="13"/>
  <c r="AE79" i="13"/>
  <c r="AD79" i="13"/>
  <c r="AC79" i="13"/>
  <c r="AB79" i="13"/>
  <c r="AA79" i="13"/>
  <c r="Z79" i="13"/>
  <c r="Y79" i="13"/>
  <c r="X79" i="13"/>
  <c r="W79" i="13"/>
  <c r="V79" i="13"/>
  <c r="U79" i="13"/>
  <c r="T79" i="13"/>
  <c r="AP78" i="13"/>
  <c r="AO78" i="13"/>
  <c r="AN78" i="13"/>
  <c r="AM78" i="13"/>
  <c r="AL78" i="13"/>
  <c r="AK78" i="13"/>
  <c r="AJ78" i="13"/>
  <c r="AI78" i="13"/>
  <c r="AH78" i="13"/>
  <c r="AG78" i="13"/>
  <c r="AF78" i="13"/>
  <c r="AE78" i="13"/>
  <c r="AD78" i="13"/>
  <c r="AC78" i="13"/>
  <c r="AB78" i="13"/>
  <c r="AA78" i="13"/>
  <c r="Z78" i="13"/>
  <c r="Y78" i="13"/>
  <c r="X78" i="13"/>
  <c r="W78" i="13"/>
  <c r="V78" i="13"/>
  <c r="U78" i="13"/>
  <c r="T78" i="13"/>
  <c r="AP77" i="13"/>
  <c r="AO77" i="13"/>
  <c r="AN77" i="13"/>
  <c r="AM77" i="13"/>
  <c r="AL77" i="13"/>
  <c r="AK77" i="13"/>
  <c r="AJ77" i="13"/>
  <c r="AI77" i="13"/>
  <c r="AH77" i="13"/>
  <c r="AG77" i="13"/>
  <c r="AF77" i="13"/>
  <c r="AE77" i="13"/>
  <c r="AD77" i="13"/>
  <c r="AC77" i="13"/>
  <c r="AB77" i="13"/>
  <c r="AA77" i="13"/>
  <c r="Z77" i="13"/>
  <c r="Y77" i="13"/>
  <c r="X77" i="13"/>
  <c r="W77" i="13"/>
  <c r="V77" i="13"/>
  <c r="U77" i="13"/>
  <c r="T77" i="13"/>
  <c r="AP76" i="13"/>
  <c r="AO76" i="13"/>
  <c r="AN76" i="13"/>
  <c r="AM76" i="13"/>
  <c r="AL76" i="13"/>
  <c r="AK76" i="13"/>
  <c r="AJ76" i="13"/>
  <c r="AI76" i="13"/>
  <c r="AH76" i="13"/>
  <c r="AG76" i="13"/>
  <c r="AF76" i="13"/>
  <c r="AE76" i="13"/>
  <c r="AD76" i="13"/>
  <c r="AC76" i="13"/>
  <c r="AB76" i="13"/>
  <c r="AA76" i="13"/>
  <c r="Z76" i="13"/>
  <c r="Y76" i="13"/>
  <c r="X76" i="13"/>
  <c r="W76" i="13"/>
  <c r="V76" i="13"/>
  <c r="U76" i="13"/>
  <c r="T76" i="13"/>
  <c r="AP75" i="13"/>
  <c r="AO75" i="13"/>
  <c r="AN75" i="13"/>
  <c r="AM75" i="13"/>
  <c r="AL75" i="13"/>
  <c r="AK75" i="13"/>
  <c r="AJ75" i="13"/>
  <c r="AI75" i="13"/>
  <c r="AH75" i="13"/>
  <c r="AG75" i="13"/>
  <c r="AF75" i="13"/>
  <c r="AE75" i="13"/>
  <c r="AD75" i="13"/>
  <c r="AC75" i="13"/>
  <c r="AB75" i="13"/>
  <c r="AA75" i="13"/>
  <c r="Z75" i="13"/>
  <c r="Y75" i="13"/>
  <c r="X75" i="13"/>
  <c r="W75" i="13"/>
  <c r="V75" i="13"/>
  <c r="U75" i="13"/>
  <c r="T75" i="13"/>
  <c r="AP74" i="13"/>
  <c r="AO74" i="13"/>
  <c r="AN74" i="13"/>
  <c r="AM74" i="13"/>
  <c r="AL74" i="13"/>
  <c r="AK74" i="13"/>
  <c r="AJ74" i="13"/>
  <c r="AI74" i="13"/>
  <c r="AH74" i="13"/>
  <c r="AG74" i="13"/>
  <c r="AF74" i="13"/>
  <c r="AE74" i="13"/>
  <c r="AD74" i="13"/>
  <c r="AC74" i="13"/>
  <c r="AB74" i="13"/>
  <c r="AA74" i="13"/>
  <c r="Z74" i="13"/>
  <c r="Y74" i="13"/>
  <c r="X74" i="13"/>
  <c r="W74" i="13"/>
  <c r="V74" i="13"/>
  <c r="U74" i="13"/>
  <c r="T74" i="13"/>
  <c r="AP71" i="13"/>
  <c r="AO71" i="13"/>
  <c r="AN71" i="13"/>
  <c r="AM71" i="13"/>
  <c r="AL71" i="13"/>
  <c r="AK71" i="13"/>
  <c r="AJ71" i="13"/>
  <c r="AI71" i="13"/>
  <c r="AH71" i="13"/>
  <c r="AG71" i="13"/>
  <c r="AF71" i="13"/>
  <c r="AE71" i="13"/>
  <c r="AD71" i="13"/>
  <c r="AC71" i="13"/>
  <c r="AB71" i="13"/>
  <c r="AA71" i="13"/>
  <c r="Z71" i="13"/>
  <c r="Y71" i="13"/>
  <c r="X71" i="13"/>
  <c r="W71" i="13"/>
  <c r="V71" i="13"/>
  <c r="U71" i="13"/>
  <c r="T71" i="13"/>
  <c r="AO49" i="13"/>
  <c r="AO111" i="13" s="1"/>
  <c r="T29" i="13"/>
  <c r="U29" i="13"/>
  <c r="V29" i="13"/>
  <c r="W29" i="13"/>
  <c r="X29" i="13"/>
  <c r="Y29" i="13"/>
  <c r="Z29" i="13"/>
  <c r="AA29" i="13"/>
  <c r="AB29" i="13"/>
  <c r="AC29" i="13"/>
  <c r="AD29" i="13"/>
  <c r="AE29" i="13"/>
  <c r="AF29" i="13"/>
  <c r="AG29" i="13"/>
  <c r="AH29" i="13"/>
  <c r="AI29" i="13"/>
  <c r="AJ29" i="13"/>
  <c r="AK29" i="13"/>
  <c r="AM29" i="13"/>
  <c r="AN29" i="13"/>
  <c r="AO29" i="13"/>
  <c r="S36" i="13"/>
  <c r="S39" i="13" s="1"/>
  <c r="S49" i="13"/>
  <c r="S111" i="13" s="1"/>
  <c r="T49" i="13"/>
  <c r="T111" i="13" s="1"/>
  <c r="U49" i="13"/>
  <c r="U111" i="13" s="1"/>
  <c r="V49" i="13"/>
  <c r="V111" i="13" s="1"/>
  <c r="W49" i="13"/>
  <c r="W111" i="13" s="1"/>
  <c r="X49" i="13"/>
  <c r="X111" i="13" s="1"/>
  <c r="Y49" i="13"/>
  <c r="Y111" i="13" s="1"/>
  <c r="Z49" i="13"/>
  <c r="Z111" i="13" s="1"/>
  <c r="AA49" i="13"/>
  <c r="AA111" i="13" s="1"/>
  <c r="AB49" i="13"/>
  <c r="AB111" i="13" s="1"/>
  <c r="AC49" i="13"/>
  <c r="AC111" i="13" s="1"/>
  <c r="AD49" i="13"/>
  <c r="AD111" i="13" s="1"/>
  <c r="AE49" i="13"/>
  <c r="AE111" i="13" s="1"/>
  <c r="AF49" i="13"/>
  <c r="AF111" i="13" s="1"/>
  <c r="AG49" i="13"/>
  <c r="AG111" i="13" s="1"/>
  <c r="AH49" i="13"/>
  <c r="AH111" i="13" s="1"/>
  <c r="AI49" i="13"/>
  <c r="AI111" i="13" s="1"/>
  <c r="AJ49" i="13"/>
  <c r="AJ111" i="13" s="1"/>
  <c r="AK49" i="13"/>
  <c r="AK111" i="13" s="1"/>
  <c r="AL111" i="13"/>
  <c r="AM49" i="13"/>
  <c r="AM111" i="13" s="1"/>
  <c r="AN49" i="13"/>
  <c r="AN111" i="13" s="1"/>
  <c r="S60" i="13"/>
  <c r="S122" i="13" s="1"/>
  <c r="T60" i="13"/>
  <c r="T122" i="13" s="1"/>
  <c r="U60" i="13"/>
  <c r="U122" i="13" s="1"/>
  <c r="V60" i="13"/>
  <c r="V122" i="13" s="1"/>
  <c r="W60" i="13"/>
  <c r="W122" i="13" s="1"/>
  <c r="X60" i="13"/>
  <c r="X122" i="13" s="1"/>
  <c r="Y60" i="13"/>
  <c r="Y122" i="13" s="1"/>
  <c r="Z60" i="13"/>
  <c r="Z122" i="13" s="1"/>
  <c r="AA60" i="13"/>
  <c r="AA122" i="13" s="1"/>
  <c r="AB60" i="13"/>
  <c r="AB122" i="13" s="1"/>
  <c r="AC60" i="13"/>
  <c r="AC122" i="13" s="1"/>
  <c r="AD60" i="13"/>
  <c r="AD122" i="13" s="1"/>
  <c r="AE60" i="13"/>
  <c r="AE122" i="13" s="1"/>
  <c r="AF60" i="13"/>
  <c r="AF122" i="13" s="1"/>
  <c r="AG60" i="13"/>
  <c r="AG122" i="13" s="1"/>
  <c r="AH60" i="13"/>
  <c r="AH122" i="13" s="1"/>
  <c r="AI60" i="13"/>
  <c r="AI122" i="13" s="1"/>
  <c r="AJ60" i="13"/>
  <c r="AJ122" i="13" s="1"/>
  <c r="AK60" i="13"/>
  <c r="AK122" i="13" s="1"/>
  <c r="AL122" i="13"/>
  <c r="AM60" i="13"/>
  <c r="AM122" i="13" s="1"/>
  <c r="AN60" i="13"/>
  <c r="AN122" i="13" s="1"/>
  <c r="AO60" i="13"/>
  <c r="AO122" i="13" s="1"/>
  <c r="S74" i="13"/>
  <c r="S75" i="13"/>
  <c r="S76" i="13"/>
  <c r="S77" i="13"/>
  <c r="S78" i="13"/>
  <c r="S79" i="13"/>
  <c r="S80" i="13"/>
  <c r="S81" i="13"/>
  <c r="S82" i="13"/>
  <c r="S83" i="13"/>
  <c r="S84" i="13"/>
  <c r="S85" i="13"/>
  <c r="S86" i="13"/>
  <c r="S87" i="13"/>
  <c r="S88" i="13"/>
  <c r="S89" i="13"/>
  <c r="S90" i="13"/>
  <c r="S91" i="13"/>
  <c r="S93" i="13"/>
  <c r="S94" i="13"/>
  <c r="S95" i="13"/>
  <c r="S96" i="13"/>
  <c r="S97" i="13"/>
  <c r="S99" i="13"/>
  <c r="S100" i="13"/>
  <c r="S104" i="13"/>
  <c r="S105" i="13"/>
  <c r="S106" i="13"/>
  <c r="S107" i="13"/>
  <c r="S108" i="13"/>
  <c r="S109" i="13"/>
  <c r="S110" i="13"/>
  <c r="S114" i="13"/>
  <c r="S115" i="13"/>
  <c r="S116" i="13"/>
  <c r="S117" i="13"/>
  <c r="S118" i="13"/>
  <c r="S119" i="13"/>
  <c r="S121" i="13"/>
  <c r="S126" i="13"/>
  <c r="S127" i="13"/>
  <c r="S71" i="13"/>
  <c r="C66" i="13"/>
  <c r="D66" i="13"/>
  <c r="H66" i="13"/>
  <c r="I66" i="13"/>
  <c r="J66" i="13"/>
  <c r="K66" i="13"/>
  <c r="AJ91" i="13" l="1"/>
  <c r="T36" i="13"/>
  <c r="T39" i="13" s="1"/>
  <c r="AI36" i="13"/>
  <c r="AI39" i="13" s="1"/>
  <c r="U91" i="13"/>
  <c r="AH36" i="13"/>
  <c r="AH39" i="13" s="1"/>
  <c r="AG36" i="13"/>
  <c r="AG98" i="13" s="1"/>
  <c r="AD36" i="13"/>
  <c r="AD39" i="13" s="1"/>
  <c r="AD62" i="13" s="1"/>
  <c r="AE91" i="13"/>
  <c r="AC36" i="13"/>
  <c r="AC39" i="13" s="1"/>
  <c r="AC62" i="13" s="1"/>
  <c r="AB36" i="13"/>
  <c r="AB39" i="13" s="1"/>
  <c r="AB62" i="13" s="1"/>
  <c r="AA36" i="13"/>
  <c r="AA39" i="13" s="1"/>
  <c r="AA62" i="13" s="1"/>
  <c r="AK91" i="13"/>
  <c r="Y36" i="13"/>
  <c r="Y98" i="13" s="1"/>
  <c r="X36" i="13"/>
  <c r="X98" i="13" s="1"/>
  <c r="W36" i="13"/>
  <c r="W39" i="13" s="1"/>
  <c r="W62" i="13" s="1"/>
  <c r="AP62" i="13"/>
  <c r="AP124" i="13" s="1"/>
  <c r="AF36" i="13"/>
  <c r="AF98" i="13" s="1"/>
  <c r="Z91" i="13"/>
  <c r="V91" i="13"/>
  <c r="AD91" i="13"/>
  <c r="AA91" i="13"/>
  <c r="AB91" i="13"/>
  <c r="AC91" i="13"/>
  <c r="AL98" i="13"/>
  <c r="AO36" i="13"/>
  <c r="AO39" i="13" s="1"/>
  <c r="AN91" i="13"/>
  <c r="AN36" i="13"/>
  <c r="AM36" i="13"/>
  <c r="AM98" i="13" s="1"/>
  <c r="AO91" i="13"/>
  <c r="V36" i="13"/>
  <c r="U36" i="13"/>
  <c r="T91" i="13"/>
  <c r="AH91" i="13"/>
  <c r="AG91" i="13"/>
  <c r="AI91" i="13"/>
  <c r="AF91" i="13"/>
  <c r="W91" i="13"/>
  <c r="X91" i="13"/>
  <c r="AL91" i="13"/>
  <c r="Y91" i="13"/>
  <c r="AM91" i="13"/>
  <c r="AJ36" i="13"/>
  <c r="AJ98" i="13" s="1"/>
  <c r="AK36" i="13"/>
  <c r="AK98" i="13" s="1"/>
  <c r="S62" i="13"/>
  <c r="S98" i="13"/>
  <c r="AL101" i="13"/>
  <c r="AE36" i="13"/>
  <c r="Z36" i="13"/>
  <c r="U97" i="12"/>
  <c r="AH30" i="12"/>
  <c r="AG30" i="12"/>
  <c r="AF30" i="12"/>
  <c r="AE30" i="12"/>
  <c r="AD30" i="12"/>
  <c r="AC30" i="12"/>
  <c r="AB30" i="12"/>
  <c r="AA30" i="12"/>
  <c r="Z30" i="12"/>
  <c r="Y30" i="12"/>
  <c r="X30" i="12"/>
  <c r="W30" i="12"/>
  <c r="AC14" i="11"/>
  <c r="AB14" i="11"/>
  <c r="S10" i="11"/>
  <c r="S15" i="11" s="1"/>
  <c r="AL32" i="11"/>
  <c r="AP32" i="11"/>
  <c r="X39" i="13" l="1"/>
  <c r="X62" i="13" s="1"/>
  <c r="AC98" i="13"/>
  <c r="W98" i="13"/>
  <c r="T98" i="13"/>
  <c r="AO98" i="13"/>
  <c r="AA98" i="13"/>
  <c r="AI101" i="13"/>
  <c r="AH101" i="13"/>
  <c r="S66" i="13"/>
  <c r="AD101" i="13"/>
  <c r="AH98" i="13"/>
  <c r="AD98" i="13"/>
  <c r="AM39" i="13"/>
  <c r="AB101" i="13"/>
  <c r="AA101" i="13"/>
  <c r="AP66" i="13"/>
  <c r="AP128" i="13" s="1"/>
  <c r="AG39" i="13"/>
  <c r="AG62" i="13" s="1"/>
  <c r="AF39" i="13"/>
  <c r="W101" i="13"/>
  <c r="AB98" i="13"/>
  <c r="AI98" i="13"/>
  <c r="AC101" i="13"/>
  <c r="Y39" i="13"/>
  <c r="T101" i="13"/>
  <c r="AJ41" i="11"/>
  <c r="AJ37" i="11"/>
  <c r="AK41" i="11"/>
  <c r="AK37" i="11"/>
  <c r="AG37" i="11"/>
  <c r="W37" i="11"/>
  <c r="AA41" i="11"/>
  <c r="AA37" i="11"/>
  <c r="Y41" i="11"/>
  <c r="Y37" i="11"/>
  <c r="AI41" i="11"/>
  <c r="AI37" i="11"/>
  <c r="AF41" i="11"/>
  <c r="AF37" i="11"/>
  <c r="AE41" i="11"/>
  <c r="AE37" i="11"/>
  <c r="U41" i="11"/>
  <c r="U37" i="11"/>
  <c r="AO37" i="11"/>
  <c r="T37" i="11"/>
  <c r="AN37" i="11"/>
  <c r="S19" i="11"/>
  <c r="S37" i="11"/>
  <c r="X41" i="11"/>
  <c r="X37" i="11"/>
  <c r="AM37" i="11"/>
  <c r="AH32" i="11"/>
  <c r="AD32" i="11"/>
  <c r="Z32" i="11"/>
  <c r="V32" i="11"/>
  <c r="T62" i="13"/>
  <c r="AH62" i="13"/>
  <c r="AP37" i="11"/>
  <c r="AO101" i="13"/>
  <c r="AO62" i="13"/>
  <c r="AI62" i="13"/>
  <c r="AJ39" i="13"/>
  <c r="AK39" i="13"/>
  <c r="Z39" i="13"/>
  <c r="Z98" i="13"/>
  <c r="AN39" i="13"/>
  <c r="AN98" i="13"/>
  <c r="AE39" i="13"/>
  <c r="AE98" i="13"/>
  <c r="AB66" i="13"/>
  <c r="AB128" i="13" s="1"/>
  <c r="AB124" i="13"/>
  <c r="U39" i="13"/>
  <c r="U98" i="13"/>
  <c r="W66" i="13"/>
  <c r="W128" i="13" s="1"/>
  <c r="W124" i="13"/>
  <c r="V39" i="13"/>
  <c r="V98" i="13"/>
  <c r="AC66" i="13"/>
  <c r="AC128" i="13" s="1"/>
  <c r="AC124" i="13"/>
  <c r="AD66" i="13"/>
  <c r="AD128" i="13" s="1"/>
  <c r="AD124" i="13"/>
  <c r="AA66" i="13"/>
  <c r="AA128" i="13" s="1"/>
  <c r="AA124" i="13"/>
  <c r="AF62" i="13"/>
  <c r="AF101" i="13"/>
  <c r="AL124" i="13"/>
  <c r="S101" i="13"/>
  <c r="AE44" i="11"/>
  <c r="AJ44" i="11"/>
  <c r="U44" i="11"/>
  <c r="AK44" i="11"/>
  <c r="AA44" i="11"/>
  <c r="S66" i="12"/>
  <c r="T66" i="12"/>
  <c r="U66" i="12"/>
  <c r="V66" i="12"/>
  <c r="W66" i="12"/>
  <c r="X66" i="12"/>
  <c r="Y66" i="12"/>
  <c r="Z66" i="12"/>
  <c r="AA66" i="12"/>
  <c r="AB66" i="12"/>
  <c r="AC66" i="12"/>
  <c r="AD66" i="12"/>
  <c r="AE66" i="12"/>
  <c r="AF66" i="12"/>
  <c r="AG66" i="12"/>
  <c r="AH66" i="12"/>
  <c r="AI66" i="12"/>
  <c r="AJ66" i="12"/>
  <c r="AK66" i="12"/>
  <c r="AL66" i="12"/>
  <c r="AM66" i="12"/>
  <c r="S67" i="12"/>
  <c r="T67" i="12"/>
  <c r="U67" i="12"/>
  <c r="V67" i="12"/>
  <c r="W67" i="12"/>
  <c r="X67" i="12"/>
  <c r="Y67" i="12"/>
  <c r="Z67" i="12"/>
  <c r="AA67" i="12"/>
  <c r="AB67" i="12"/>
  <c r="AC67" i="12"/>
  <c r="AD67" i="12"/>
  <c r="AE67" i="12"/>
  <c r="AF67" i="12"/>
  <c r="AG67" i="12"/>
  <c r="AH67" i="12"/>
  <c r="AI67" i="12"/>
  <c r="AJ67" i="12"/>
  <c r="AK67" i="12"/>
  <c r="AL67" i="12"/>
  <c r="AM67" i="12"/>
  <c r="S68" i="12"/>
  <c r="T68" i="12"/>
  <c r="U68" i="12"/>
  <c r="V68" i="12"/>
  <c r="W68" i="12"/>
  <c r="X68" i="12"/>
  <c r="Y68" i="12"/>
  <c r="Z68" i="12"/>
  <c r="AA68" i="12"/>
  <c r="AB68" i="12"/>
  <c r="AC68" i="12"/>
  <c r="AD68" i="12"/>
  <c r="AE68" i="12"/>
  <c r="AF68" i="12"/>
  <c r="AG68" i="12"/>
  <c r="AH68" i="12"/>
  <c r="AI68" i="12"/>
  <c r="AJ68" i="12"/>
  <c r="AK68" i="12"/>
  <c r="AL68" i="12"/>
  <c r="AM68" i="12"/>
  <c r="S69" i="12"/>
  <c r="T69" i="12"/>
  <c r="U69" i="12"/>
  <c r="V69" i="12"/>
  <c r="W69" i="12"/>
  <c r="X69" i="12"/>
  <c r="Y69" i="12"/>
  <c r="Z69" i="12"/>
  <c r="AA69" i="12"/>
  <c r="AB69" i="12"/>
  <c r="AC69" i="12"/>
  <c r="AD69" i="12"/>
  <c r="AE69" i="12"/>
  <c r="AF69" i="12"/>
  <c r="AG69" i="12"/>
  <c r="AH69" i="12"/>
  <c r="AI69" i="12"/>
  <c r="AJ69" i="12"/>
  <c r="AK69" i="12"/>
  <c r="AL69" i="12"/>
  <c r="AM69" i="12"/>
  <c r="S70" i="12"/>
  <c r="T70" i="12"/>
  <c r="U70" i="12"/>
  <c r="V70" i="12"/>
  <c r="W70" i="12"/>
  <c r="X70" i="12"/>
  <c r="Y70" i="12"/>
  <c r="Z70" i="12"/>
  <c r="AA70" i="12"/>
  <c r="AB70" i="12"/>
  <c r="AC70" i="12"/>
  <c r="AD70" i="12"/>
  <c r="AE70" i="12"/>
  <c r="AF70" i="12"/>
  <c r="AG70" i="12"/>
  <c r="AH70" i="12"/>
  <c r="AI70" i="12"/>
  <c r="AJ70" i="12"/>
  <c r="AK70" i="12"/>
  <c r="AL70" i="12"/>
  <c r="AM70" i="12"/>
  <c r="S71" i="12"/>
  <c r="T71" i="12"/>
  <c r="U71" i="12"/>
  <c r="V71" i="12"/>
  <c r="W71" i="12"/>
  <c r="X71" i="12"/>
  <c r="Y71" i="12"/>
  <c r="Z71" i="12"/>
  <c r="AA71" i="12"/>
  <c r="AB71" i="12"/>
  <c r="AC71" i="12"/>
  <c r="AD71" i="12"/>
  <c r="AE71" i="12"/>
  <c r="AF71" i="12"/>
  <c r="AG71" i="12"/>
  <c r="AH71" i="12"/>
  <c r="AI71" i="12"/>
  <c r="AJ71" i="12"/>
  <c r="AK71" i="12"/>
  <c r="AL71" i="12"/>
  <c r="AM71" i="12"/>
  <c r="S73" i="12"/>
  <c r="T73" i="12"/>
  <c r="U73" i="12"/>
  <c r="V73" i="12"/>
  <c r="W73" i="12"/>
  <c r="X73" i="12"/>
  <c r="Y73" i="12"/>
  <c r="Z73" i="12"/>
  <c r="AA73" i="12"/>
  <c r="AB73" i="12"/>
  <c r="AC73" i="12"/>
  <c r="AD73" i="12"/>
  <c r="AE73" i="12"/>
  <c r="AF73" i="12"/>
  <c r="AG73" i="12"/>
  <c r="AH73" i="12"/>
  <c r="AI73" i="12"/>
  <c r="AJ73" i="12"/>
  <c r="AK73" i="12"/>
  <c r="AL73" i="12"/>
  <c r="AM73" i="12"/>
  <c r="S74" i="12"/>
  <c r="T74" i="12"/>
  <c r="U74" i="12"/>
  <c r="V74" i="12"/>
  <c r="W74" i="12"/>
  <c r="X74" i="12"/>
  <c r="Y74" i="12"/>
  <c r="Z74" i="12"/>
  <c r="AA74" i="12"/>
  <c r="AB74" i="12"/>
  <c r="AC74" i="12"/>
  <c r="AD74" i="12"/>
  <c r="AE74" i="12"/>
  <c r="AF74" i="12"/>
  <c r="AG74" i="12"/>
  <c r="AH74" i="12"/>
  <c r="AI74" i="12"/>
  <c r="AJ74" i="12"/>
  <c r="AK74" i="12"/>
  <c r="AL74" i="12"/>
  <c r="AM74" i="12"/>
  <c r="S75" i="12"/>
  <c r="T75" i="12"/>
  <c r="U75" i="12"/>
  <c r="V75" i="12"/>
  <c r="W75" i="12"/>
  <c r="X75" i="12"/>
  <c r="Y75" i="12"/>
  <c r="Z75" i="12"/>
  <c r="AA75" i="12"/>
  <c r="AB75" i="12"/>
  <c r="AC75" i="12"/>
  <c r="AD75" i="12"/>
  <c r="AE75" i="12"/>
  <c r="AF75" i="12"/>
  <c r="AG75" i="12"/>
  <c r="AH75" i="12"/>
  <c r="AI75" i="12"/>
  <c r="AJ75" i="12"/>
  <c r="AK75" i="12"/>
  <c r="AL75" i="12"/>
  <c r="AM75" i="12"/>
  <c r="S76" i="12"/>
  <c r="T76" i="12"/>
  <c r="U76" i="12"/>
  <c r="V76" i="12"/>
  <c r="W76" i="12"/>
  <c r="X76" i="12"/>
  <c r="Y76" i="12"/>
  <c r="Z76" i="12"/>
  <c r="AA76" i="12"/>
  <c r="AB76" i="12"/>
  <c r="AC76" i="12"/>
  <c r="AD76" i="12"/>
  <c r="AE76" i="12"/>
  <c r="AF76" i="12"/>
  <c r="AG76" i="12"/>
  <c r="AH76" i="12"/>
  <c r="AI76" i="12"/>
  <c r="AJ76" i="12"/>
  <c r="AK76" i="12"/>
  <c r="AL76" i="12"/>
  <c r="AM76" i="12"/>
  <c r="S77" i="12"/>
  <c r="T77" i="12"/>
  <c r="U77" i="12"/>
  <c r="V77" i="12"/>
  <c r="W77" i="12"/>
  <c r="X77" i="12"/>
  <c r="Y77" i="12"/>
  <c r="Z77" i="12"/>
  <c r="AA77" i="12"/>
  <c r="AB77" i="12"/>
  <c r="AC77" i="12"/>
  <c r="AD77" i="12"/>
  <c r="AE77" i="12"/>
  <c r="AF77" i="12"/>
  <c r="AG77" i="12"/>
  <c r="AH77" i="12"/>
  <c r="AI77" i="12"/>
  <c r="AJ77" i="12"/>
  <c r="AK77" i="12"/>
  <c r="AL77" i="12"/>
  <c r="AM77" i="12"/>
  <c r="S78" i="12"/>
  <c r="T78" i="12"/>
  <c r="U78" i="12"/>
  <c r="V78" i="12"/>
  <c r="W78" i="12"/>
  <c r="X78" i="12"/>
  <c r="Y78" i="12"/>
  <c r="Z78" i="12"/>
  <c r="AA78" i="12"/>
  <c r="AB78" i="12"/>
  <c r="AC78" i="12"/>
  <c r="AD78" i="12"/>
  <c r="AE78" i="12"/>
  <c r="AF78" i="12"/>
  <c r="AG78" i="12"/>
  <c r="AH78" i="12"/>
  <c r="AI78" i="12"/>
  <c r="AJ78" i="12"/>
  <c r="AK78" i="12"/>
  <c r="AL78" i="12"/>
  <c r="AM78" i="12"/>
  <c r="S79" i="12"/>
  <c r="T79" i="12"/>
  <c r="U79" i="12"/>
  <c r="V79" i="12"/>
  <c r="W79" i="12"/>
  <c r="X79" i="12"/>
  <c r="Y79" i="12"/>
  <c r="Z79" i="12"/>
  <c r="AA79" i="12"/>
  <c r="AB79" i="12"/>
  <c r="AC79" i="12"/>
  <c r="AD79" i="12"/>
  <c r="AE79" i="12"/>
  <c r="AF79" i="12"/>
  <c r="AG79" i="12"/>
  <c r="AH79" i="12"/>
  <c r="AI79" i="12"/>
  <c r="AJ79" i="12"/>
  <c r="AK79" i="12"/>
  <c r="AL79" i="12"/>
  <c r="AM79" i="12"/>
  <c r="S80" i="12"/>
  <c r="T80" i="12"/>
  <c r="U80" i="12"/>
  <c r="V80" i="12"/>
  <c r="W80" i="12"/>
  <c r="X80" i="12"/>
  <c r="Y80" i="12"/>
  <c r="Z80" i="12"/>
  <c r="AA80" i="12"/>
  <c r="AB80" i="12"/>
  <c r="AC80" i="12"/>
  <c r="AD80" i="12"/>
  <c r="AE80" i="12"/>
  <c r="AF80" i="12"/>
  <c r="AG80" i="12"/>
  <c r="AH80" i="12"/>
  <c r="AI80" i="12"/>
  <c r="AJ80" i="12"/>
  <c r="AK80" i="12"/>
  <c r="AL80" i="12"/>
  <c r="AM80" i="12"/>
  <c r="S83" i="12"/>
  <c r="T83" i="12"/>
  <c r="U83" i="12"/>
  <c r="V83" i="12"/>
  <c r="W83" i="12"/>
  <c r="X83" i="12"/>
  <c r="Y83" i="12"/>
  <c r="Z83" i="12"/>
  <c r="AA83" i="12"/>
  <c r="AB83" i="12"/>
  <c r="AC83" i="12"/>
  <c r="AD83" i="12"/>
  <c r="AE83" i="12"/>
  <c r="AF83" i="12"/>
  <c r="AG83" i="12"/>
  <c r="AH83" i="12"/>
  <c r="AI83" i="12"/>
  <c r="AJ83" i="12"/>
  <c r="AK83" i="12"/>
  <c r="AL83" i="12"/>
  <c r="AM83" i="12"/>
  <c r="S84" i="12"/>
  <c r="T84" i="12"/>
  <c r="U84" i="12"/>
  <c r="V84" i="12"/>
  <c r="W84" i="12"/>
  <c r="X84" i="12"/>
  <c r="Y84" i="12"/>
  <c r="Z84" i="12"/>
  <c r="AA84" i="12"/>
  <c r="AB84" i="12"/>
  <c r="AC84" i="12"/>
  <c r="AD84" i="12"/>
  <c r="AE84" i="12"/>
  <c r="AF84" i="12"/>
  <c r="AG84" i="12"/>
  <c r="AH84" i="12"/>
  <c r="AI84" i="12"/>
  <c r="AJ84" i="12"/>
  <c r="AK84" i="12"/>
  <c r="AL84" i="12"/>
  <c r="AM84" i="12"/>
  <c r="S85" i="12"/>
  <c r="T85" i="12"/>
  <c r="U85" i="12"/>
  <c r="V85" i="12"/>
  <c r="W85" i="12"/>
  <c r="X85" i="12"/>
  <c r="Y85" i="12"/>
  <c r="Z85" i="12"/>
  <c r="AA85" i="12"/>
  <c r="AB85" i="12"/>
  <c r="AC85" i="12"/>
  <c r="AD85" i="12"/>
  <c r="AE85" i="12"/>
  <c r="AF85" i="12"/>
  <c r="AG85" i="12"/>
  <c r="AH85" i="12"/>
  <c r="AI85" i="12"/>
  <c r="AJ85" i="12"/>
  <c r="AK85" i="12"/>
  <c r="AL85" i="12"/>
  <c r="AM85" i="12"/>
  <c r="S86" i="12"/>
  <c r="T86" i="12"/>
  <c r="U86" i="12"/>
  <c r="V86" i="12"/>
  <c r="W86" i="12"/>
  <c r="X86" i="12"/>
  <c r="Y86" i="12"/>
  <c r="Z86" i="12"/>
  <c r="AA86" i="12"/>
  <c r="AB86" i="12"/>
  <c r="AC86" i="12"/>
  <c r="AD86" i="12"/>
  <c r="AE86" i="12"/>
  <c r="AF86" i="12"/>
  <c r="AG86" i="12"/>
  <c r="AH86" i="12"/>
  <c r="AI86" i="12"/>
  <c r="AJ86" i="12"/>
  <c r="AK86" i="12"/>
  <c r="AL86" i="12"/>
  <c r="AM86" i="12"/>
  <c r="S88" i="12"/>
  <c r="T88" i="12"/>
  <c r="U88" i="12"/>
  <c r="V88" i="12"/>
  <c r="W88" i="12"/>
  <c r="X88" i="12"/>
  <c r="Y88" i="12"/>
  <c r="Z88" i="12"/>
  <c r="AA88" i="12"/>
  <c r="AB88" i="12"/>
  <c r="AC88" i="12"/>
  <c r="AD88" i="12"/>
  <c r="AE88" i="12"/>
  <c r="AF88" i="12"/>
  <c r="AG88" i="12"/>
  <c r="AH88" i="12"/>
  <c r="AI88" i="12"/>
  <c r="AJ88" i="12"/>
  <c r="AK88" i="12"/>
  <c r="AL88" i="12"/>
  <c r="AM88" i="12"/>
  <c r="S90" i="12"/>
  <c r="T90" i="12"/>
  <c r="U90" i="12"/>
  <c r="V90" i="12"/>
  <c r="W90" i="12"/>
  <c r="X90" i="12"/>
  <c r="Y90" i="12"/>
  <c r="Z90" i="12"/>
  <c r="AA90" i="12"/>
  <c r="AB90" i="12"/>
  <c r="AC90" i="12"/>
  <c r="AD90" i="12"/>
  <c r="AE90" i="12"/>
  <c r="AF90" i="12"/>
  <c r="AG90" i="12"/>
  <c r="AH90" i="12"/>
  <c r="AI90" i="12"/>
  <c r="AJ90" i="12"/>
  <c r="AK90" i="12"/>
  <c r="AL90" i="12"/>
  <c r="AM90" i="12"/>
  <c r="S91" i="12"/>
  <c r="T91" i="12"/>
  <c r="U91" i="12"/>
  <c r="V91" i="12"/>
  <c r="W91" i="12"/>
  <c r="X91" i="12"/>
  <c r="Y91" i="12"/>
  <c r="Z91" i="12"/>
  <c r="AA91" i="12"/>
  <c r="AB91" i="12"/>
  <c r="AC91" i="12"/>
  <c r="AD91" i="12"/>
  <c r="AE91" i="12"/>
  <c r="AF91" i="12"/>
  <c r="AG91" i="12"/>
  <c r="AH91" i="12"/>
  <c r="AI91" i="12"/>
  <c r="AJ91" i="12"/>
  <c r="AK91" i="12"/>
  <c r="AL91" i="12"/>
  <c r="AM91" i="12"/>
  <c r="S92" i="12"/>
  <c r="T92" i="12"/>
  <c r="U92" i="12"/>
  <c r="V92" i="12"/>
  <c r="W92" i="12"/>
  <c r="X92" i="12"/>
  <c r="Y92" i="12"/>
  <c r="Z92" i="12"/>
  <c r="AA92" i="12"/>
  <c r="AB92" i="12"/>
  <c r="AC92" i="12"/>
  <c r="AD92" i="12"/>
  <c r="AE92" i="12"/>
  <c r="AF92" i="12"/>
  <c r="AG92" i="12"/>
  <c r="AH92" i="12"/>
  <c r="AI92" i="12"/>
  <c r="AJ92" i="12"/>
  <c r="AK92" i="12"/>
  <c r="AL92" i="12"/>
  <c r="AM92" i="12"/>
  <c r="S93" i="12"/>
  <c r="T93" i="12"/>
  <c r="U93" i="12"/>
  <c r="V93" i="12"/>
  <c r="W93" i="12"/>
  <c r="X93" i="12"/>
  <c r="Y93" i="12"/>
  <c r="Z93" i="12"/>
  <c r="AA93" i="12"/>
  <c r="AB93" i="12"/>
  <c r="AC93" i="12"/>
  <c r="AD93" i="12"/>
  <c r="AE93" i="12"/>
  <c r="AF93" i="12"/>
  <c r="AG93" i="12"/>
  <c r="AH93" i="12"/>
  <c r="AI93" i="12"/>
  <c r="AJ93" i="12"/>
  <c r="AK93" i="12"/>
  <c r="AL93" i="12"/>
  <c r="AM93" i="12"/>
  <c r="S95" i="12"/>
  <c r="T95" i="12"/>
  <c r="U95" i="12"/>
  <c r="V95" i="12"/>
  <c r="W95" i="12"/>
  <c r="X95" i="12"/>
  <c r="Y95" i="12"/>
  <c r="Z95" i="12"/>
  <c r="AA95" i="12"/>
  <c r="AB95" i="12"/>
  <c r="AC95" i="12"/>
  <c r="AD95" i="12"/>
  <c r="AE95" i="12"/>
  <c r="AF95" i="12"/>
  <c r="AG95" i="12"/>
  <c r="AH95" i="12"/>
  <c r="AI95" i="12"/>
  <c r="AJ95" i="12"/>
  <c r="AK95" i="12"/>
  <c r="AL95" i="12"/>
  <c r="AM95" i="12"/>
  <c r="S97" i="12"/>
  <c r="T97" i="12"/>
  <c r="V97" i="12"/>
  <c r="W97" i="12"/>
  <c r="X97" i="12"/>
  <c r="Y97" i="12"/>
  <c r="Z97" i="12"/>
  <c r="AA97" i="12"/>
  <c r="AB97" i="12"/>
  <c r="AC97" i="12"/>
  <c r="AD97" i="12"/>
  <c r="AE97" i="12"/>
  <c r="AF97" i="12"/>
  <c r="AG97" i="12"/>
  <c r="AH97" i="12"/>
  <c r="AI97" i="12"/>
  <c r="AJ97" i="12"/>
  <c r="AK97" i="12"/>
  <c r="AL97" i="12"/>
  <c r="AM97" i="12"/>
  <c r="S98" i="12"/>
  <c r="T98" i="12"/>
  <c r="U98" i="12"/>
  <c r="V98" i="12"/>
  <c r="W98" i="12"/>
  <c r="X98" i="12"/>
  <c r="Y98" i="12"/>
  <c r="Z98" i="12"/>
  <c r="AA98" i="12"/>
  <c r="AB98" i="12"/>
  <c r="AC98" i="12"/>
  <c r="AD98" i="12"/>
  <c r="AE98" i="12"/>
  <c r="AF98" i="12"/>
  <c r="AG98" i="12"/>
  <c r="AH98" i="12"/>
  <c r="AI98" i="12"/>
  <c r="AJ98" i="12"/>
  <c r="AK98" i="12"/>
  <c r="AL98" i="12"/>
  <c r="AM98" i="12"/>
  <c r="S99" i="12"/>
  <c r="T99" i="12"/>
  <c r="U99" i="12"/>
  <c r="V99" i="12"/>
  <c r="W99" i="12"/>
  <c r="X99" i="12"/>
  <c r="Y99" i="12"/>
  <c r="Z99" i="12"/>
  <c r="AA99" i="12"/>
  <c r="AB99" i="12"/>
  <c r="AC99" i="12"/>
  <c r="AD99" i="12"/>
  <c r="AE99" i="12"/>
  <c r="AF99" i="12"/>
  <c r="AG99" i="12"/>
  <c r="AH99" i="12"/>
  <c r="AI99" i="12"/>
  <c r="AJ99" i="12"/>
  <c r="AK99" i="12"/>
  <c r="AL99" i="12"/>
  <c r="AM99" i="12"/>
  <c r="S100" i="12"/>
  <c r="T100" i="12"/>
  <c r="U100" i="12"/>
  <c r="V100" i="12"/>
  <c r="W100" i="12"/>
  <c r="X100" i="12"/>
  <c r="Y100" i="12"/>
  <c r="Z100" i="12"/>
  <c r="AA100" i="12"/>
  <c r="AB100" i="12"/>
  <c r="AC100" i="12"/>
  <c r="AD100" i="12"/>
  <c r="AE100" i="12"/>
  <c r="AF100" i="12"/>
  <c r="AG100" i="12"/>
  <c r="AH100" i="12"/>
  <c r="AI100" i="12"/>
  <c r="AJ100" i="12"/>
  <c r="AK100" i="12"/>
  <c r="AL100" i="12"/>
  <c r="AM100" i="12"/>
  <c r="S101" i="12"/>
  <c r="T101" i="12"/>
  <c r="U101" i="12"/>
  <c r="V101" i="12"/>
  <c r="W101" i="12"/>
  <c r="X101" i="12"/>
  <c r="Y101" i="12"/>
  <c r="Z101" i="12"/>
  <c r="AA101" i="12"/>
  <c r="AB101" i="12"/>
  <c r="AC101" i="12"/>
  <c r="AD101" i="12"/>
  <c r="AE101" i="12"/>
  <c r="AF101" i="12"/>
  <c r="AG101" i="12"/>
  <c r="AH101" i="12"/>
  <c r="AI101" i="12"/>
  <c r="AJ101" i="12"/>
  <c r="AK101" i="12"/>
  <c r="AL101" i="12"/>
  <c r="AM101" i="12"/>
  <c r="S102" i="12"/>
  <c r="T102" i="12"/>
  <c r="U102" i="12"/>
  <c r="V102" i="12"/>
  <c r="W102" i="12"/>
  <c r="X102" i="12"/>
  <c r="Y102" i="12"/>
  <c r="Z102" i="12"/>
  <c r="AA102" i="12"/>
  <c r="AB102" i="12"/>
  <c r="AC102" i="12"/>
  <c r="AD102" i="12"/>
  <c r="AE102" i="12"/>
  <c r="AF102" i="12"/>
  <c r="AG102" i="12"/>
  <c r="AH102" i="12"/>
  <c r="AI102" i="12"/>
  <c r="AJ102" i="12"/>
  <c r="AK102" i="12"/>
  <c r="AL102" i="12"/>
  <c r="AM102" i="12"/>
  <c r="S103" i="12"/>
  <c r="T103" i="12"/>
  <c r="U103" i="12"/>
  <c r="V103" i="12"/>
  <c r="W103" i="12"/>
  <c r="X103" i="12"/>
  <c r="Y103" i="12"/>
  <c r="Z103" i="12"/>
  <c r="AA103" i="12"/>
  <c r="AB103" i="12"/>
  <c r="AC103" i="12"/>
  <c r="AD103" i="12"/>
  <c r="AE103" i="12"/>
  <c r="AF103" i="12"/>
  <c r="AG103" i="12"/>
  <c r="AH103" i="12"/>
  <c r="AI103" i="12"/>
  <c r="AJ103" i="12"/>
  <c r="AK103" i="12"/>
  <c r="AL103" i="12"/>
  <c r="AM103" i="12"/>
  <c r="S104" i="12"/>
  <c r="T104" i="12"/>
  <c r="U104" i="12"/>
  <c r="V104" i="12"/>
  <c r="W104" i="12"/>
  <c r="X104" i="12"/>
  <c r="Y104" i="12"/>
  <c r="Z104" i="12"/>
  <c r="AA104" i="12"/>
  <c r="AB104" i="12"/>
  <c r="AC104" i="12"/>
  <c r="AD104" i="12"/>
  <c r="AE104" i="12"/>
  <c r="AF104" i="12"/>
  <c r="AG104" i="12"/>
  <c r="AH104" i="12"/>
  <c r="AI104" i="12"/>
  <c r="AJ104" i="12"/>
  <c r="AK104" i="12"/>
  <c r="AL104" i="12"/>
  <c r="AM104" i="12"/>
  <c r="S105" i="12"/>
  <c r="T105" i="12"/>
  <c r="U105" i="12"/>
  <c r="V105" i="12"/>
  <c r="W105" i="12"/>
  <c r="X105" i="12"/>
  <c r="Y105" i="12"/>
  <c r="Z105" i="12"/>
  <c r="AA105" i="12"/>
  <c r="AB105" i="12"/>
  <c r="AC105" i="12"/>
  <c r="AD105" i="12"/>
  <c r="AE105" i="12"/>
  <c r="AF105" i="12"/>
  <c r="AG105" i="12"/>
  <c r="AH105" i="12"/>
  <c r="AI105" i="12"/>
  <c r="AJ105" i="12"/>
  <c r="AK105" i="12"/>
  <c r="AL105" i="12"/>
  <c r="AM105" i="12"/>
  <c r="AC106" i="12"/>
  <c r="S107" i="12"/>
  <c r="T107" i="12"/>
  <c r="U107" i="12"/>
  <c r="V107" i="12"/>
  <c r="W107" i="12"/>
  <c r="X107" i="12"/>
  <c r="Y107" i="12"/>
  <c r="Z107" i="12"/>
  <c r="AA107" i="12"/>
  <c r="AB107" i="12"/>
  <c r="AC107" i="12"/>
  <c r="AD107" i="12"/>
  <c r="AE107" i="12"/>
  <c r="AF107" i="12"/>
  <c r="AG107" i="12"/>
  <c r="AH107" i="12"/>
  <c r="AI107" i="12"/>
  <c r="AJ107" i="12"/>
  <c r="AK107" i="12"/>
  <c r="AL107" i="12"/>
  <c r="AM107" i="12"/>
  <c r="S108" i="12"/>
  <c r="T108" i="12"/>
  <c r="U108" i="12"/>
  <c r="V108" i="12"/>
  <c r="W108" i="12"/>
  <c r="X108" i="12"/>
  <c r="Y108" i="12"/>
  <c r="Z108" i="12"/>
  <c r="AA108" i="12"/>
  <c r="AB108" i="12"/>
  <c r="AC108" i="12"/>
  <c r="AD108" i="12"/>
  <c r="AE108" i="12"/>
  <c r="AF108" i="12"/>
  <c r="AG108" i="12"/>
  <c r="AH108" i="12"/>
  <c r="AI108" i="12"/>
  <c r="AJ108" i="12"/>
  <c r="AK108" i="12"/>
  <c r="AL108" i="12"/>
  <c r="AM108" i="12"/>
  <c r="S109" i="12"/>
  <c r="T109" i="12"/>
  <c r="U109" i="12"/>
  <c r="V109" i="12"/>
  <c r="W109" i="12"/>
  <c r="X109" i="12"/>
  <c r="Y109" i="12"/>
  <c r="Z109" i="12"/>
  <c r="AA109" i="12"/>
  <c r="AB109" i="12"/>
  <c r="AC109" i="12"/>
  <c r="AD109" i="12"/>
  <c r="AE109" i="12"/>
  <c r="AF109" i="12"/>
  <c r="AG109" i="12"/>
  <c r="AH109" i="12"/>
  <c r="AI109" i="12"/>
  <c r="AJ109" i="12"/>
  <c r="AK109" i="12"/>
  <c r="AL109" i="12"/>
  <c r="AM109" i="12"/>
  <c r="S110" i="12"/>
  <c r="T110" i="12"/>
  <c r="U110" i="12"/>
  <c r="V110" i="12"/>
  <c r="W110" i="12"/>
  <c r="X110" i="12"/>
  <c r="Y110" i="12"/>
  <c r="Z110" i="12"/>
  <c r="AA110" i="12"/>
  <c r="AB110" i="12"/>
  <c r="AC110" i="12"/>
  <c r="AD110" i="12"/>
  <c r="AE110" i="12"/>
  <c r="AF110" i="12"/>
  <c r="AG110" i="12"/>
  <c r="AH110" i="12"/>
  <c r="AI110" i="12"/>
  <c r="AJ110" i="12"/>
  <c r="AK110" i="12"/>
  <c r="AL110" i="12"/>
  <c r="AM110" i="12"/>
  <c r="S111" i="12"/>
  <c r="T111" i="12"/>
  <c r="U111" i="12"/>
  <c r="V111" i="12"/>
  <c r="W111" i="12"/>
  <c r="X111" i="12"/>
  <c r="Y111" i="12"/>
  <c r="Z111" i="12"/>
  <c r="AA111" i="12"/>
  <c r="AB111" i="12"/>
  <c r="AC111" i="12"/>
  <c r="AD111" i="12"/>
  <c r="AE111" i="12"/>
  <c r="AF111" i="12"/>
  <c r="AG111" i="12"/>
  <c r="AH111" i="12"/>
  <c r="AI111" i="12"/>
  <c r="AJ111" i="12"/>
  <c r="AK111" i="12"/>
  <c r="AL111" i="12"/>
  <c r="AM111" i="12"/>
  <c r="S112" i="12"/>
  <c r="T112" i="12"/>
  <c r="U112" i="12"/>
  <c r="V112" i="12"/>
  <c r="W112" i="12"/>
  <c r="X112" i="12"/>
  <c r="Y112" i="12"/>
  <c r="Z112" i="12"/>
  <c r="AA112" i="12"/>
  <c r="AB112" i="12"/>
  <c r="AC112" i="12"/>
  <c r="AD112" i="12"/>
  <c r="AE112" i="12"/>
  <c r="AF112" i="12"/>
  <c r="AG112" i="12"/>
  <c r="AH112" i="12"/>
  <c r="AI112" i="12"/>
  <c r="AJ112" i="12"/>
  <c r="AK112" i="12"/>
  <c r="AL112" i="12"/>
  <c r="AM112" i="12"/>
  <c r="S113" i="12"/>
  <c r="T113" i="12"/>
  <c r="U113" i="12"/>
  <c r="V113" i="12"/>
  <c r="W113" i="12"/>
  <c r="X113" i="12"/>
  <c r="Y113" i="12"/>
  <c r="Z113" i="12"/>
  <c r="AA113" i="12"/>
  <c r="AB113" i="12"/>
  <c r="AC113" i="12"/>
  <c r="AD113" i="12"/>
  <c r="AE113" i="12"/>
  <c r="AF113" i="12"/>
  <c r="AG113" i="12"/>
  <c r="AH113" i="12"/>
  <c r="AI113" i="12"/>
  <c r="AJ113" i="12"/>
  <c r="AK113" i="12"/>
  <c r="AL113" i="12"/>
  <c r="AM113" i="12"/>
  <c r="S58" i="12"/>
  <c r="S114" i="12" s="1"/>
  <c r="T58" i="12"/>
  <c r="T114" i="12" s="1"/>
  <c r="U58" i="12"/>
  <c r="V58" i="12"/>
  <c r="V114" i="12" s="1"/>
  <c r="W58" i="12"/>
  <c r="W114" i="12" s="1"/>
  <c r="X58" i="12"/>
  <c r="X114" i="12" s="1"/>
  <c r="Y58" i="12"/>
  <c r="Y114" i="12" s="1"/>
  <c r="Z58" i="12"/>
  <c r="Z114" i="12" s="1"/>
  <c r="AA58" i="12"/>
  <c r="AA114" i="12" s="1"/>
  <c r="AB58" i="12"/>
  <c r="AB114" i="12" s="1"/>
  <c r="AC58" i="12"/>
  <c r="AC114" i="12" s="1"/>
  <c r="AD58" i="12"/>
  <c r="AD114" i="12" s="1"/>
  <c r="AE58" i="12"/>
  <c r="AE114" i="12" s="1"/>
  <c r="AF58" i="12"/>
  <c r="AF114" i="12" s="1"/>
  <c r="AG58" i="12"/>
  <c r="AG114" i="12" s="1"/>
  <c r="AH58" i="12"/>
  <c r="AH114" i="12" s="1"/>
  <c r="AI58" i="12"/>
  <c r="AI114" i="12" s="1"/>
  <c r="AJ58" i="12"/>
  <c r="AJ114" i="12" s="1"/>
  <c r="AK58" i="12"/>
  <c r="AK114" i="12" s="1"/>
  <c r="AL58" i="12"/>
  <c r="AL114" i="12" s="1"/>
  <c r="AM58" i="12"/>
  <c r="AM114" i="12" s="1"/>
  <c r="S50" i="12"/>
  <c r="S106" i="12" s="1"/>
  <c r="T50" i="12"/>
  <c r="T106" i="12" s="1"/>
  <c r="U50" i="12"/>
  <c r="U106" i="12" s="1"/>
  <c r="V50" i="12"/>
  <c r="V106" i="12" s="1"/>
  <c r="W50" i="12"/>
  <c r="W106" i="12" s="1"/>
  <c r="X50" i="12"/>
  <c r="X106" i="12" s="1"/>
  <c r="Y50" i="12"/>
  <c r="Y106" i="12" s="1"/>
  <c r="Z50" i="12"/>
  <c r="Z106" i="12" s="1"/>
  <c r="AA50" i="12"/>
  <c r="AA106" i="12" s="1"/>
  <c r="AB50" i="12"/>
  <c r="AB106" i="12" s="1"/>
  <c r="AC50" i="12"/>
  <c r="AD50" i="12"/>
  <c r="AD106" i="12" s="1"/>
  <c r="AE50" i="12"/>
  <c r="AE106" i="12" s="1"/>
  <c r="AF50" i="12"/>
  <c r="AF106" i="12" s="1"/>
  <c r="AG50" i="12"/>
  <c r="AG106" i="12" s="1"/>
  <c r="AH50" i="12"/>
  <c r="AH106" i="12" s="1"/>
  <c r="AI50" i="12"/>
  <c r="AI106" i="12" s="1"/>
  <c r="AJ50" i="12"/>
  <c r="AJ106" i="12" s="1"/>
  <c r="AK50" i="12"/>
  <c r="AK106" i="12" s="1"/>
  <c r="AL50" i="12"/>
  <c r="AL106" i="12" s="1"/>
  <c r="AM50" i="12"/>
  <c r="AM106" i="12" s="1"/>
  <c r="C16" i="12"/>
  <c r="D16" i="12"/>
  <c r="G16" i="12"/>
  <c r="H16" i="12"/>
  <c r="I16" i="12"/>
  <c r="J16" i="12"/>
  <c r="K16" i="12"/>
  <c r="S16" i="12"/>
  <c r="S72" i="12" s="1"/>
  <c r="T16" i="12"/>
  <c r="U16" i="12"/>
  <c r="U72" i="12" s="1"/>
  <c r="V16" i="12"/>
  <c r="W16" i="12"/>
  <c r="W72" i="12" s="1"/>
  <c r="X16" i="12"/>
  <c r="Y16" i="12"/>
  <c r="Y72" i="12" s="1"/>
  <c r="Z16" i="12"/>
  <c r="Z72" i="12" s="1"/>
  <c r="S38" i="12"/>
  <c r="S40" i="12" s="1"/>
  <c r="S96" i="12" s="1"/>
  <c r="T38" i="12"/>
  <c r="T40" i="12" s="1"/>
  <c r="T96" i="12" s="1"/>
  <c r="U38" i="12"/>
  <c r="U40" i="12" s="1"/>
  <c r="U96" i="12" s="1"/>
  <c r="V38" i="12"/>
  <c r="V40" i="12" s="1"/>
  <c r="V96" i="12" s="1"/>
  <c r="W38" i="12"/>
  <c r="W94" i="12" s="1"/>
  <c r="X38" i="12"/>
  <c r="X94" i="12" s="1"/>
  <c r="Y38" i="12"/>
  <c r="Y94" i="12" s="1"/>
  <c r="Z38" i="12"/>
  <c r="Z94" i="12" s="1"/>
  <c r="W25" i="12"/>
  <c r="W81" i="12" s="1"/>
  <c r="X25" i="12"/>
  <c r="X81" i="12" s="1"/>
  <c r="Y25" i="12"/>
  <c r="Y81" i="12" s="1"/>
  <c r="Z25" i="12"/>
  <c r="Z81" i="12" s="1"/>
  <c r="AE38" i="12"/>
  <c r="AE94" i="12" s="1"/>
  <c r="AA38" i="12"/>
  <c r="AA94" i="12" s="1"/>
  <c r="AB38" i="12"/>
  <c r="AB94" i="12" s="1"/>
  <c r="AC38" i="12"/>
  <c r="AC40" i="12" s="1"/>
  <c r="AC96" i="12" s="1"/>
  <c r="AD38" i="12"/>
  <c r="AD94" i="12" s="1"/>
  <c r="AA16" i="12"/>
  <c r="AB16" i="12"/>
  <c r="AB72" i="12" s="1"/>
  <c r="AC16" i="12"/>
  <c r="AC72" i="12" s="1"/>
  <c r="AD16" i="12"/>
  <c r="AD72" i="12" s="1"/>
  <c r="C25" i="12"/>
  <c r="D25" i="12"/>
  <c r="G25" i="12"/>
  <c r="H25" i="12"/>
  <c r="I25" i="12"/>
  <c r="J25" i="12"/>
  <c r="K25" i="12"/>
  <c r="S25" i="12"/>
  <c r="S81" i="12" s="1"/>
  <c r="T25" i="12"/>
  <c r="T81" i="12" s="1"/>
  <c r="U25" i="12"/>
  <c r="U81" i="12" s="1"/>
  <c r="V25" i="12"/>
  <c r="V81" i="12" s="1"/>
  <c r="AA25" i="12"/>
  <c r="AA81" i="12" s="1"/>
  <c r="AB25" i="12"/>
  <c r="AB81" i="12" s="1"/>
  <c r="AC25" i="12"/>
  <c r="AC81" i="12" s="1"/>
  <c r="AD25" i="12"/>
  <c r="AE16" i="12"/>
  <c r="AF38" i="12"/>
  <c r="AF94" i="12" s="1"/>
  <c r="AF16" i="12"/>
  <c r="AF72" i="12" s="1"/>
  <c r="AG38" i="12"/>
  <c r="AG94" i="12" s="1"/>
  <c r="AE25" i="12"/>
  <c r="AE81" i="12" s="1"/>
  <c r="AF25" i="12"/>
  <c r="AF81" i="12" s="1"/>
  <c r="AG25" i="12"/>
  <c r="AG81" i="12" s="1"/>
  <c r="AG16" i="12"/>
  <c r="AG72" i="12" s="1"/>
  <c r="AK38" i="12"/>
  <c r="AK94" i="12" s="1"/>
  <c r="AH38" i="12"/>
  <c r="AH94" i="12" s="1"/>
  <c r="AI38" i="12"/>
  <c r="AI94" i="12" s="1"/>
  <c r="AJ38" i="12"/>
  <c r="AJ94" i="12" s="1"/>
  <c r="AL38" i="12"/>
  <c r="AL94" i="12" s="1"/>
  <c r="AH25" i="12"/>
  <c r="AH81" i="12" s="1"/>
  <c r="AI25" i="12"/>
  <c r="AI81" i="12" s="1"/>
  <c r="AJ25" i="12"/>
  <c r="AJ81" i="12" s="1"/>
  <c r="AK25" i="12"/>
  <c r="AK81" i="12" s="1"/>
  <c r="AL25" i="12"/>
  <c r="AL81" i="12" s="1"/>
  <c r="AH16" i="12"/>
  <c r="AH72" i="12" s="1"/>
  <c r="AI16" i="12"/>
  <c r="AI72" i="12" s="1"/>
  <c r="AJ16" i="12"/>
  <c r="AJ72" i="12" s="1"/>
  <c r="AK16" i="12"/>
  <c r="AK72" i="12" s="1"/>
  <c r="AL16" i="12"/>
  <c r="AL72" i="12" s="1"/>
  <c r="AP67" i="12"/>
  <c r="AP68" i="12"/>
  <c r="AP69" i="12"/>
  <c r="AP70" i="12"/>
  <c r="AP71" i="12"/>
  <c r="AP73" i="12"/>
  <c r="AP74" i="12"/>
  <c r="AP75" i="12"/>
  <c r="AP76" i="12"/>
  <c r="AP77" i="12"/>
  <c r="AP78" i="12"/>
  <c r="AP79" i="12"/>
  <c r="AP80" i="12"/>
  <c r="AP83" i="12"/>
  <c r="AP84" i="12"/>
  <c r="AP85" i="12"/>
  <c r="AP86" i="12"/>
  <c r="AP88" i="12"/>
  <c r="AP90" i="12"/>
  <c r="AP91" i="12"/>
  <c r="AP92" i="12"/>
  <c r="AP93" i="12"/>
  <c r="AP95" i="12"/>
  <c r="AP97" i="12"/>
  <c r="AP98" i="12"/>
  <c r="AP99" i="12"/>
  <c r="AP100" i="12"/>
  <c r="AP101" i="12"/>
  <c r="AP102" i="12"/>
  <c r="AP103" i="12"/>
  <c r="AP104" i="12"/>
  <c r="AP105" i="12"/>
  <c r="AP107" i="12"/>
  <c r="AP108" i="12"/>
  <c r="AP109" i="12"/>
  <c r="AP110" i="12"/>
  <c r="AP111" i="12"/>
  <c r="AP112" i="12"/>
  <c r="AP113" i="12"/>
  <c r="AP66" i="12"/>
  <c r="AT60" i="12"/>
  <c r="AP58" i="12"/>
  <c r="AP50" i="12"/>
  <c r="AP106" i="12" s="1"/>
  <c r="AO50" i="12"/>
  <c r="AP16" i="12"/>
  <c r="AO67" i="12"/>
  <c r="AO68" i="12"/>
  <c r="AO69" i="12"/>
  <c r="AO70" i="12"/>
  <c r="AO71" i="12"/>
  <c r="AO73" i="12"/>
  <c r="AO74" i="12"/>
  <c r="AO75" i="12"/>
  <c r="AO76" i="12"/>
  <c r="AO77" i="12"/>
  <c r="AO78" i="12"/>
  <c r="AO79" i="12"/>
  <c r="AO80" i="12"/>
  <c r="AO83" i="12"/>
  <c r="AO84" i="12"/>
  <c r="AO85" i="12"/>
  <c r="AO86" i="12"/>
  <c r="AO88" i="12"/>
  <c r="AO90" i="12"/>
  <c r="AO91" i="12"/>
  <c r="AO92" i="12"/>
  <c r="AO93" i="12"/>
  <c r="AO95" i="12"/>
  <c r="AO97" i="12"/>
  <c r="AO98" i="12"/>
  <c r="AO99" i="12"/>
  <c r="AO100" i="12"/>
  <c r="AO101" i="12"/>
  <c r="AO102" i="12"/>
  <c r="AO103" i="12"/>
  <c r="AO104" i="12"/>
  <c r="AO105" i="12"/>
  <c r="AO107" i="12"/>
  <c r="AO108" i="12"/>
  <c r="AO109" i="12"/>
  <c r="AO110" i="12"/>
  <c r="AO111" i="12"/>
  <c r="AO112" i="12"/>
  <c r="AO113" i="12"/>
  <c r="AO66" i="12"/>
  <c r="AO58" i="12"/>
  <c r="AO114" i="12" s="1"/>
  <c r="AO38" i="12"/>
  <c r="AO40" i="12" s="1"/>
  <c r="AP38" i="12"/>
  <c r="AP40" i="12" s="1"/>
  <c r="AQ38" i="12"/>
  <c r="AQ40" i="12" s="1"/>
  <c r="AR38" i="12"/>
  <c r="AR40" i="12" s="1"/>
  <c r="AS38" i="12"/>
  <c r="AS40" i="12" s="1"/>
  <c r="AT38" i="12"/>
  <c r="AU38" i="12"/>
  <c r="AU40" i="12" s="1"/>
  <c r="AO25" i="12"/>
  <c r="AO81" i="12" s="1"/>
  <c r="AP25" i="12"/>
  <c r="AP81" i="12" s="1"/>
  <c r="AQ25" i="12"/>
  <c r="AR25" i="12"/>
  <c r="AS25" i="12"/>
  <c r="AT25" i="12"/>
  <c r="AU25" i="12"/>
  <c r="AO16" i="12"/>
  <c r="AO72" i="12" s="1"/>
  <c r="AN67" i="12"/>
  <c r="AN68" i="12"/>
  <c r="AN69" i="12"/>
  <c r="AN70" i="12"/>
  <c r="AN71" i="12"/>
  <c r="AN73" i="12"/>
  <c r="AN74" i="12"/>
  <c r="AN75" i="12"/>
  <c r="AN76" i="12"/>
  <c r="AN77" i="12"/>
  <c r="AN78" i="12"/>
  <c r="AN79" i="12"/>
  <c r="AN80" i="12"/>
  <c r="AN83" i="12"/>
  <c r="AN84" i="12"/>
  <c r="AN85" i="12"/>
  <c r="AN86" i="12"/>
  <c r="AN88" i="12"/>
  <c r="AN90" i="12"/>
  <c r="AN91" i="12"/>
  <c r="AN92" i="12"/>
  <c r="AN93" i="12"/>
  <c r="AN95" i="12"/>
  <c r="AN97" i="12"/>
  <c r="AN98" i="12"/>
  <c r="AN99" i="12"/>
  <c r="AN100" i="12"/>
  <c r="AN101" i="12"/>
  <c r="AN102" i="12"/>
  <c r="AN103" i="12"/>
  <c r="AN104" i="12"/>
  <c r="AN105" i="12"/>
  <c r="AN107" i="12"/>
  <c r="AN108" i="12"/>
  <c r="AN109" i="12"/>
  <c r="AN110" i="12"/>
  <c r="AN111" i="12"/>
  <c r="AN112" i="12"/>
  <c r="AN113" i="12"/>
  <c r="AN66" i="12"/>
  <c r="AN58" i="12"/>
  <c r="AN114" i="12" s="1"/>
  <c r="AN50" i="12"/>
  <c r="AN106" i="12" s="1"/>
  <c r="AN38" i="12"/>
  <c r="AN94" i="12" s="1"/>
  <c r="AM38" i="12"/>
  <c r="AM94" i="12" s="1"/>
  <c r="AN25" i="12"/>
  <c r="AN81" i="12" s="1"/>
  <c r="AM25" i="12"/>
  <c r="AM81" i="12" s="1"/>
  <c r="AM16" i="12"/>
  <c r="AM72" i="12" s="1"/>
  <c r="AN16" i="12"/>
  <c r="AN72" i="12" s="1"/>
  <c r="C76" i="12"/>
  <c r="AJ59" i="12" l="1"/>
  <c r="AJ115" i="12" s="1"/>
  <c r="AI59" i="12"/>
  <c r="AI115" i="12" s="1"/>
  <c r="U59" i="12"/>
  <c r="U115" i="12" s="1"/>
  <c r="AE26" i="12"/>
  <c r="AE82" i="12" s="1"/>
  <c r="AK40" i="12"/>
  <c r="AK96" i="12" s="1"/>
  <c r="AB40" i="12"/>
  <c r="AB96" i="12" s="1"/>
  <c r="AA40" i="12"/>
  <c r="AA96" i="12" s="1"/>
  <c r="X101" i="13"/>
  <c r="AH66" i="13"/>
  <c r="AH128" i="13" s="1"/>
  <c r="Y101" i="13"/>
  <c r="AM101" i="13"/>
  <c r="AK101" i="13"/>
  <c r="T124" i="13"/>
  <c r="T66" i="13"/>
  <c r="T128" i="13" s="1"/>
  <c r="AG101" i="13"/>
  <c r="X124" i="13"/>
  <c r="AI66" i="13"/>
  <c r="AI128" i="13" s="1"/>
  <c r="AM62" i="13"/>
  <c r="AM66" i="13" s="1"/>
  <c r="AM128" i="13" s="1"/>
  <c r="AO124" i="13"/>
  <c r="Y62" i="13"/>
  <c r="AH124" i="13"/>
  <c r="AG124" i="13"/>
  <c r="AG66" i="13"/>
  <c r="AG128" i="13" s="1"/>
  <c r="Y44" i="11"/>
  <c r="AJ26" i="11"/>
  <c r="AJ48" i="11" s="1"/>
  <c r="AJ47" i="11"/>
  <c r="W26" i="11"/>
  <c r="W48" i="11" s="1"/>
  <c r="W47" i="11"/>
  <c r="W44" i="11"/>
  <c r="S26" i="11"/>
  <c r="S48" i="11" s="1"/>
  <c r="S47" i="11"/>
  <c r="Y26" i="11"/>
  <c r="Y48" i="11" s="1"/>
  <c r="Y47" i="11"/>
  <c r="S22" i="11"/>
  <c r="S41" i="11"/>
  <c r="T26" i="11"/>
  <c r="T48" i="11" s="1"/>
  <c r="T47" i="11"/>
  <c r="AF44" i="11"/>
  <c r="AA26" i="11"/>
  <c r="AA48" i="11" s="1"/>
  <c r="AA47" i="11"/>
  <c r="AN44" i="11"/>
  <c r="AN41" i="11"/>
  <c r="X44" i="11"/>
  <c r="T44" i="11"/>
  <c r="T41" i="11"/>
  <c r="W41" i="11"/>
  <c r="AK26" i="11"/>
  <c r="AK48" i="11" s="1"/>
  <c r="AK47" i="11"/>
  <c r="AE47" i="11"/>
  <c r="AE26" i="11"/>
  <c r="AE48" i="11" s="1"/>
  <c r="AO44" i="11"/>
  <c r="AO41" i="11"/>
  <c r="AG44" i="11"/>
  <c r="AG41" i="11"/>
  <c r="AG26" i="11"/>
  <c r="AG48" i="11" s="1"/>
  <c r="AG47" i="11"/>
  <c r="U26" i="11"/>
  <c r="U48" i="11" s="1"/>
  <c r="U47" i="11"/>
  <c r="AB37" i="11"/>
  <c r="AC37" i="11"/>
  <c r="AI44" i="11"/>
  <c r="AM44" i="11"/>
  <c r="AM41" i="11"/>
  <c r="AL37" i="11"/>
  <c r="AH37" i="11"/>
  <c r="AD37" i="11"/>
  <c r="Z37" i="11"/>
  <c r="V37" i="11"/>
  <c r="AP96" i="12"/>
  <c r="AO96" i="12"/>
  <c r="AO66" i="13"/>
  <c r="AO128" i="13" s="1"/>
  <c r="AB44" i="11"/>
  <c r="AP41" i="11"/>
  <c r="W26" i="12"/>
  <c r="W82" i="12" s="1"/>
  <c r="AD40" i="12"/>
  <c r="AD96" i="12" s="1"/>
  <c r="AC94" i="12"/>
  <c r="AD26" i="12"/>
  <c r="AD82" i="12" s="1"/>
  <c r="AE40" i="12"/>
  <c r="AE96" i="12" s="1"/>
  <c r="AK62" i="13"/>
  <c r="AI124" i="13"/>
  <c r="AE62" i="13"/>
  <c r="AE101" i="13"/>
  <c r="V101" i="13"/>
  <c r="V62" i="13"/>
  <c r="AN62" i="13"/>
  <c r="AN101" i="13"/>
  <c r="Z62" i="13"/>
  <c r="Z101" i="13"/>
  <c r="AJ62" i="13"/>
  <c r="AJ101" i="13"/>
  <c r="AF66" i="13"/>
  <c r="AF128" i="13" s="1"/>
  <c r="AF124" i="13"/>
  <c r="U101" i="13"/>
  <c r="U62" i="13"/>
  <c r="AL128" i="13"/>
  <c r="X66" i="13"/>
  <c r="X128" i="13" s="1"/>
  <c r="S128" i="13"/>
  <c r="S124" i="13"/>
  <c r="V72" i="12"/>
  <c r="V26" i="12"/>
  <c r="V82" i="12" s="1"/>
  <c r="AE59" i="12"/>
  <c r="AE115" i="12" s="1"/>
  <c r="AD59" i="12"/>
  <c r="AD115" i="12" s="1"/>
  <c r="AH59" i="12"/>
  <c r="AH115" i="12" s="1"/>
  <c r="AG59" i="12"/>
  <c r="AG115" i="12" s="1"/>
  <c r="AF59" i="12"/>
  <c r="AF115" i="12" s="1"/>
  <c r="AC59" i="12"/>
  <c r="AC115" i="12" s="1"/>
  <c r="AB59" i="12"/>
  <c r="AB115" i="12" s="1"/>
  <c r="T59" i="12"/>
  <c r="T115" i="12" s="1"/>
  <c r="AA59" i="12"/>
  <c r="AA115" i="12" s="1"/>
  <c r="S59" i="12"/>
  <c r="S115" i="12" s="1"/>
  <c r="Z59" i="12"/>
  <c r="Z115" i="12" s="1"/>
  <c r="AL59" i="12"/>
  <c r="AL115" i="12" s="1"/>
  <c r="W59" i="12"/>
  <c r="W115" i="12" s="1"/>
  <c r="AP94" i="12"/>
  <c r="AG40" i="12"/>
  <c r="AG96" i="12" s="1"/>
  <c r="S94" i="12"/>
  <c r="Z40" i="12"/>
  <c r="Z96" i="12" s="1"/>
  <c r="AM40" i="12"/>
  <c r="Y40" i="12"/>
  <c r="Y96" i="12" s="1"/>
  <c r="AL40" i="12"/>
  <c r="AL96" i="12" s="1"/>
  <c r="X40" i="12"/>
  <c r="X96" i="12" s="1"/>
  <c r="W40" i="12"/>
  <c r="W96" i="12" s="1"/>
  <c r="AJ40" i="12"/>
  <c r="AJ96" i="12" s="1"/>
  <c r="V94" i="12"/>
  <c r="AI40" i="12"/>
  <c r="AI96" i="12" s="1"/>
  <c r="U94" i="12"/>
  <c r="AH40" i="12"/>
  <c r="AH96" i="12" s="1"/>
  <c r="T94" i="12"/>
  <c r="AF40" i="12"/>
  <c r="AF96" i="12" s="1"/>
  <c r="AD81" i="12"/>
  <c r="AP26" i="12"/>
  <c r="AP82" i="12" s="1"/>
  <c r="AA26" i="12"/>
  <c r="AA82" i="12" s="1"/>
  <c r="X26" i="12"/>
  <c r="X82" i="12" s="1"/>
  <c r="AE72" i="12"/>
  <c r="AA72" i="12"/>
  <c r="X72" i="12"/>
  <c r="AL26" i="12"/>
  <c r="AL82" i="12" s="1"/>
  <c r="AK26" i="12"/>
  <c r="AK82" i="12" s="1"/>
  <c r="AJ26" i="12"/>
  <c r="AJ82" i="12" s="1"/>
  <c r="AC26" i="12"/>
  <c r="AC82" i="12" s="1"/>
  <c r="Z26" i="12"/>
  <c r="Z82" i="12" s="1"/>
  <c r="Y26" i="12"/>
  <c r="Y82" i="12" s="1"/>
  <c r="AM26" i="12"/>
  <c r="AM82" i="12" s="1"/>
  <c r="AB26" i="12"/>
  <c r="AB82" i="12" s="1"/>
  <c r="AI26" i="12"/>
  <c r="AI82" i="12" s="1"/>
  <c r="S26" i="12"/>
  <c r="S82" i="12" s="1"/>
  <c r="AH26" i="12"/>
  <c r="AH82" i="12" s="1"/>
  <c r="AG26" i="12"/>
  <c r="AG82" i="12" s="1"/>
  <c r="AF26" i="12"/>
  <c r="AF82" i="12" s="1"/>
  <c r="V59" i="12"/>
  <c r="V115" i="12" s="1"/>
  <c r="U114" i="12"/>
  <c r="U60" i="12"/>
  <c r="U116" i="12" s="1"/>
  <c r="U26" i="12"/>
  <c r="U82" i="12" s="1"/>
  <c r="T26" i="12"/>
  <c r="T82" i="12" s="1"/>
  <c r="T72" i="12"/>
  <c r="AM59" i="12"/>
  <c r="AM115" i="12" s="1"/>
  <c r="Y59" i="12"/>
  <c r="X59" i="12"/>
  <c r="X115" i="12" s="1"/>
  <c r="AK59" i="12"/>
  <c r="AP72" i="12"/>
  <c r="AP59" i="12"/>
  <c r="AP114" i="12"/>
  <c r="AO94" i="12"/>
  <c r="AO26" i="12"/>
  <c r="AO82" i="12" s="1"/>
  <c r="AN40" i="12"/>
  <c r="AN59" i="12"/>
  <c r="AN115" i="12" s="1"/>
  <c r="AN26" i="12"/>
  <c r="AN82" i="12" s="1"/>
  <c r="AO59" i="12"/>
  <c r="AO60" i="12"/>
  <c r="AO115" i="12"/>
  <c r="AO106" i="12"/>
  <c r="AT128" i="13"/>
  <c r="AU127" i="13"/>
  <c r="AT127" i="13"/>
  <c r="AS127" i="13"/>
  <c r="AR127" i="13"/>
  <c r="AQ127" i="13"/>
  <c r="AU126" i="13"/>
  <c r="AT126" i="13"/>
  <c r="AS126" i="13"/>
  <c r="AR126" i="13"/>
  <c r="AQ126" i="13"/>
  <c r="AT124" i="13"/>
  <c r="AT122" i="13"/>
  <c r="AU121" i="13"/>
  <c r="AT121" i="13"/>
  <c r="AS121" i="13"/>
  <c r="AR121" i="13"/>
  <c r="AQ121" i="13"/>
  <c r="AU119" i="13"/>
  <c r="AT119" i="13"/>
  <c r="AS119" i="13"/>
  <c r="AR119" i="13"/>
  <c r="AQ119" i="13"/>
  <c r="AU118" i="13"/>
  <c r="AT118" i="13"/>
  <c r="AS118" i="13"/>
  <c r="AR118" i="13"/>
  <c r="AQ118" i="13"/>
  <c r="AU117" i="13"/>
  <c r="AT117" i="13"/>
  <c r="AS117" i="13"/>
  <c r="AR117" i="13"/>
  <c r="AQ117" i="13"/>
  <c r="AU116" i="13"/>
  <c r="AT116" i="13"/>
  <c r="AS116" i="13"/>
  <c r="AR116" i="13"/>
  <c r="AQ116" i="13"/>
  <c r="AU115" i="13"/>
  <c r="AT115" i="13"/>
  <c r="AS115" i="13"/>
  <c r="AR115" i="13"/>
  <c r="AQ115" i="13"/>
  <c r="AU114" i="13"/>
  <c r="AT114" i="13"/>
  <c r="AS114" i="13"/>
  <c r="AR114" i="13"/>
  <c r="AQ114" i="13"/>
  <c r="AT111" i="13"/>
  <c r="AU110" i="13"/>
  <c r="AT110" i="13"/>
  <c r="AS110" i="13"/>
  <c r="AR110" i="13"/>
  <c r="AQ110" i="13"/>
  <c r="AU109" i="13"/>
  <c r="AT109" i="13"/>
  <c r="AS109" i="13"/>
  <c r="AR109" i="13"/>
  <c r="AQ109" i="13"/>
  <c r="AU108" i="13"/>
  <c r="AT108" i="13"/>
  <c r="AS108" i="13"/>
  <c r="AR108" i="13"/>
  <c r="AQ108" i="13"/>
  <c r="AU107" i="13"/>
  <c r="AT107" i="13"/>
  <c r="AS107" i="13"/>
  <c r="AR107" i="13"/>
  <c r="AQ107" i="13"/>
  <c r="AU106" i="13"/>
  <c r="AT106" i="13"/>
  <c r="AS106" i="13"/>
  <c r="AR106" i="13"/>
  <c r="AQ106" i="13"/>
  <c r="AU105" i="13"/>
  <c r="AT105" i="13"/>
  <c r="AS105" i="13"/>
  <c r="AR105" i="13"/>
  <c r="AQ105" i="13"/>
  <c r="AU104" i="13"/>
  <c r="AT104" i="13"/>
  <c r="AS104" i="13"/>
  <c r="AR104" i="13"/>
  <c r="AQ104" i="13"/>
  <c r="AT101" i="13"/>
  <c r="AU100" i="13"/>
  <c r="AT100" i="13"/>
  <c r="AS100" i="13"/>
  <c r="AR100" i="13"/>
  <c r="AQ100" i="13"/>
  <c r="AU99" i="13"/>
  <c r="AT99" i="13"/>
  <c r="AS99" i="13"/>
  <c r="AR99" i="13"/>
  <c r="AQ99" i="13"/>
  <c r="AT98" i="13"/>
  <c r="AU97" i="13"/>
  <c r="AT97" i="13"/>
  <c r="AS97" i="13"/>
  <c r="AR97" i="13"/>
  <c r="AQ97" i="13"/>
  <c r="AU96" i="13"/>
  <c r="AT96" i="13"/>
  <c r="AS96" i="13"/>
  <c r="AR96" i="13"/>
  <c r="AQ96" i="13"/>
  <c r="AU95" i="13"/>
  <c r="AT95" i="13"/>
  <c r="AS95" i="13"/>
  <c r="AR95" i="13"/>
  <c r="AQ95" i="13"/>
  <c r="AU94" i="13"/>
  <c r="AT94" i="13"/>
  <c r="AS94" i="13"/>
  <c r="AR94" i="13"/>
  <c r="AQ94" i="13"/>
  <c r="AU93" i="13"/>
  <c r="AT93" i="13"/>
  <c r="AS93" i="13"/>
  <c r="AR93" i="13"/>
  <c r="AQ93" i="13"/>
  <c r="AT91" i="13"/>
  <c r="AU90" i="13"/>
  <c r="AT90" i="13"/>
  <c r="AS90" i="13"/>
  <c r="AR90" i="13"/>
  <c r="AQ90" i="13"/>
  <c r="AU88" i="13"/>
  <c r="AT88" i="13"/>
  <c r="AS88" i="13"/>
  <c r="AR88" i="13"/>
  <c r="AQ88" i="13"/>
  <c r="AU87" i="13"/>
  <c r="AT87" i="13"/>
  <c r="AS87" i="13"/>
  <c r="AR87" i="13"/>
  <c r="AQ87" i="13"/>
  <c r="AU86" i="13"/>
  <c r="AT86" i="13"/>
  <c r="AS86" i="13"/>
  <c r="AR86" i="13"/>
  <c r="AQ86" i="13"/>
  <c r="AU83" i="13"/>
  <c r="AT83" i="13"/>
  <c r="AS83" i="13"/>
  <c r="AR83" i="13"/>
  <c r="AQ83" i="13"/>
  <c r="AU82" i="13"/>
  <c r="AT82" i="13"/>
  <c r="AS82" i="13"/>
  <c r="AR82" i="13"/>
  <c r="AQ82" i="13"/>
  <c r="AU81" i="13"/>
  <c r="AT81" i="13"/>
  <c r="AS81" i="13"/>
  <c r="AR81" i="13"/>
  <c r="AQ81" i="13"/>
  <c r="AU80" i="13"/>
  <c r="AT80" i="13"/>
  <c r="AS80" i="13"/>
  <c r="AR80" i="13"/>
  <c r="AQ80" i="13"/>
  <c r="AU79" i="13"/>
  <c r="AT79" i="13"/>
  <c r="AS79" i="13"/>
  <c r="AR79" i="13"/>
  <c r="AQ79" i="13"/>
  <c r="AU77" i="13"/>
  <c r="AT77" i="13"/>
  <c r="AS77" i="13"/>
  <c r="AR77" i="13"/>
  <c r="AQ77" i="13"/>
  <c r="AU76" i="13"/>
  <c r="AT76" i="13"/>
  <c r="AS76" i="13"/>
  <c r="AR76" i="13"/>
  <c r="AQ76" i="13"/>
  <c r="AU75" i="13"/>
  <c r="AT75" i="13"/>
  <c r="AS75" i="13"/>
  <c r="AR75" i="13"/>
  <c r="AQ75" i="13"/>
  <c r="AU74" i="13"/>
  <c r="AT74" i="13"/>
  <c r="AS74" i="13"/>
  <c r="AR74" i="13"/>
  <c r="AQ74" i="13"/>
  <c r="AU71" i="13"/>
  <c r="AT71" i="13"/>
  <c r="AS71" i="13"/>
  <c r="AR71" i="13"/>
  <c r="AQ71" i="13"/>
  <c r="AS60" i="13"/>
  <c r="AS122" i="13" s="1"/>
  <c r="AR60" i="13"/>
  <c r="AR122" i="13" s="1"/>
  <c r="AQ60" i="13"/>
  <c r="AQ122" i="13" s="1"/>
  <c r="AS49" i="13"/>
  <c r="AS111" i="13" s="1"/>
  <c r="AR49" i="13"/>
  <c r="AR111" i="13" s="1"/>
  <c r="AQ49" i="13"/>
  <c r="AQ111" i="13" s="1"/>
  <c r="AU60" i="13"/>
  <c r="AU122" i="13" s="1"/>
  <c r="AU49" i="13"/>
  <c r="AU111" i="13" s="1"/>
  <c r="AS29" i="13"/>
  <c r="AR29" i="13"/>
  <c r="AQ29" i="13"/>
  <c r="AU29" i="13"/>
  <c r="AT116" i="12"/>
  <c r="AT115" i="12"/>
  <c r="AT114" i="12"/>
  <c r="AU113" i="12"/>
  <c r="AT113" i="12"/>
  <c r="AS113" i="12"/>
  <c r="AR113" i="12"/>
  <c r="AQ113" i="12"/>
  <c r="AU112" i="12"/>
  <c r="AT112" i="12"/>
  <c r="AS112" i="12"/>
  <c r="AR112" i="12"/>
  <c r="AQ112" i="12"/>
  <c r="AU111" i="12"/>
  <c r="AT111" i="12"/>
  <c r="AS111" i="12"/>
  <c r="AR111" i="12"/>
  <c r="AQ111" i="12"/>
  <c r="AU110" i="12"/>
  <c r="AT110" i="12"/>
  <c r="AS110" i="12"/>
  <c r="AR110" i="12"/>
  <c r="AQ110" i="12"/>
  <c r="AU109" i="12"/>
  <c r="AT109" i="12"/>
  <c r="AS109" i="12"/>
  <c r="AR109" i="12"/>
  <c r="AQ109" i="12"/>
  <c r="AT106" i="12"/>
  <c r="AU105" i="12"/>
  <c r="AT105" i="12"/>
  <c r="AS105" i="12"/>
  <c r="AR105" i="12"/>
  <c r="AQ105" i="12"/>
  <c r="AU104" i="12"/>
  <c r="AT104" i="12"/>
  <c r="AS104" i="12"/>
  <c r="AR104" i="12"/>
  <c r="AQ104" i="12"/>
  <c r="AU103" i="12"/>
  <c r="AT103" i="12"/>
  <c r="AS103" i="12"/>
  <c r="AR103" i="12"/>
  <c r="AQ103" i="12"/>
  <c r="AU102" i="12"/>
  <c r="AT102" i="12"/>
  <c r="AS102" i="12"/>
  <c r="AR102" i="12"/>
  <c r="AQ102" i="12"/>
  <c r="AU101" i="12"/>
  <c r="AT101" i="12"/>
  <c r="AS101" i="12"/>
  <c r="AR101" i="12"/>
  <c r="AQ101" i="12"/>
  <c r="AU100" i="12"/>
  <c r="AT100" i="12"/>
  <c r="AS100" i="12"/>
  <c r="AR100" i="12"/>
  <c r="AQ100" i="12"/>
  <c r="AU99" i="12"/>
  <c r="AT99" i="12"/>
  <c r="AS99" i="12"/>
  <c r="AR99" i="12"/>
  <c r="AQ99" i="12"/>
  <c r="AT96" i="12"/>
  <c r="AU95" i="12"/>
  <c r="AT95" i="12"/>
  <c r="AS95" i="12"/>
  <c r="AR95" i="12"/>
  <c r="AQ95" i="12"/>
  <c r="AT94" i="12"/>
  <c r="AU93" i="12"/>
  <c r="AT93" i="12"/>
  <c r="AS93" i="12"/>
  <c r="AR93" i="12"/>
  <c r="AQ93" i="12"/>
  <c r="AU92" i="12"/>
  <c r="AT92" i="12"/>
  <c r="AS92" i="12"/>
  <c r="AR92" i="12"/>
  <c r="AQ92" i="12"/>
  <c r="AU91" i="12"/>
  <c r="AT91" i="12"/>
  <c r="AS91" i="12"/>
  <c r="AR91" i="12"/>
  <c r="AQ91" i="12"/>
  <c r="AU90" i="12"/>
  <c r="AT90" i="12"/>
  <c r="AS90" i="12"/>
  <c r="AR90" i="12"/>
  <c r="AQ90" i="12"/>
  <c r="AU88" i="12"/>
  <c r="AT88" i="12"/>
  <c r="AS88" i="12"/>
  <c r="AR88" i="12"/>
  <c r="AQ88" i="12"/>
  <c r="AU86" i="12"/>
  <c r="AT86" i="12"/>
  <c r="AS86" i="12"/>
  <c r="AR86" i="12"/>
  <c r="AQ86" i="12"/>
  <c r="AT82" i="12"/>
  <c r="AT81" i="12"/>
  <c r="AU80" i="12"/>
  <c r="AT80" i="12"/>
  <c r="AS80" i="12"/>
  <c r="AR80" i="12"/>
  <c r="AQ80" i="12"/>
  <c r="AU79" i="12"/>
  <c r="AT79" i="12"/>
  <c r="AS79" i="12"/>
  <c r="AR79" i="12"/>
  <c r="AQ79" i="12"/>
  <c r="AU78" i="12"/>
  <c r="AT78" i="12"/>
  <c r="AS78" i="12"/>
  <c r="AR78" i="12"/>
  <c r="AQ78" i="12"/>
  <c r="AU77" i="12"/>
  <c r="AT77" i="12"/>
  <c r="AS77" i="12"/>
  <c r="AR77" i="12"/>
  <c r="AQ77" i="12"/>
  <c r="AU76" i="12"/>
  <c r="AT76" i="12"/>
  <c r="AS76" i="12"/>
  <c r="AR76" i="12"/>
  <c r="AQ76" i="12"/>
  <c r="AU75" i="12"/>
  <c r="AT75" i="12"/>
  <c r="AS75" i="12"/>
  <c r="AR75" i="12"/>
  <c r="AQ75" i="12"/>
  <c r="AT72" i="12"/>
  <c r="AU71" i="12"/>
  <c r="AT71" i="12"/>
  <c r="AS71" i="12"/>
  <c r="AR71" i="12"/>
  <c r="AQ71" i="12"/>
  <c r="AU70" i="12"/>
  <c r="AT70" i="12"/>
  <c r="AS70" i="12"/>
  <c r="AR70" i="12"/>
  <c r="AQ70" i="12"/>
  <c r="AU69" i="12"/>
  <c r="AT69" i="12"/>
  <c r="AS69" i="12"/>
  <c r="AR69" i="12"/>
  <c r="AQ69" i="12"/>
  <c r="AU68" i="12"/>
  <c r="AT68" i="12"/>
  <c r="AS68" i="12"/>
  <c r="AR68" i="12"/>
  <c r="AQ68" i="12"/>
  <c r="AU67" i="12"/>
  <c r="AT67" i="12"/>
  <c r="AS67" i="12"/>
  <c r="AR67" i="12"/>
  <c r="AQ67" i="12"/>
  <c r="AU66" i="12"/>
  <c r="AT66" i="12"/>
  <c r="AS66" i="12"/>
  <c r="AR66" i="12"/>
  <c r="AQ66" i="12"/>
  <c r="AU58" i="12"/>
  <c r="AU114" i="12" s="1"/>
  <c r="AS58" i="12"/>
  <c r="AS114" i="12" s="1"/>
  <c r="AR58" i="12"/>
  <c r="AR114" i="12" s="1"/>
  <c r="AQ58" i="12"/>
  <c r="AQ114" i="12" s="1"/>
  <c r="AU50" i="12"/>
  <c r="AU106" i="12" s="1"/>
  <c r="AS50" i="12"/>
  <c r="AS106" i="12" s="1"/>
  <c r="AR50" i="12"/>
  <c r="AR106" i="12" s="1"/>
  <c r="AQ50" i="12"/>
  <c r="AU94" i="12"/>
  <c r="AS96" i="12"/>
  <c r="AR96" i="12"/>
  <c r="AQ94" i="12"/>
  <c r="AU81" i="12"/>
  <c r="AS81" i="12"/>
  <c r="AR81" i="12"/>
  <c r="AQ81" i="12"/>
  <c r="AU16" i="12"/>
  <c r="AU72" i="12" s="1"/>
  <c r="AS16" i="12"/>
  <c r="AS26" i="12" s="1"/>
  <c r="AS82" i="12" s="1"/>
  <c r="AR16" i="12"/>
  <c r="AR72" i="12" s="1"/>
  <c r="AQ16" i="12"/>
  <c r="AQ59" i="12" l="1"/>
  <c r="AQ115" i="12" s="1"/>
  <c r="AH60" i="12"/>
  <c r="AH116" i="12" s="1"/>
  <c r="AE60" i="12"/>
  <c r="AE116" i="12" s="1"/>
  <c r="AM124" i="13"/>
  <c r="AK124" i="13"/>
  <c r="AU36" i="13"/>
  <c r="AU39" i="13" s="1"/>
  <c r="AU62" i="13" s="1"/>
  <c r="AR36" i="13"/>
  <c r="AR98" i="13" s="1"/>
  <c r="AQ36" i="13"/>
  <c r="AQ39" i="13" s="1"/>
  <c r="AQ62" i="13" s="1"/>
  <c r="Y124" i="13"/>
  <c r="AS91" i="13"/>
  <c r="Y66" i="13"/>
  <c r="Y128" i="13" s="1"/>
  <c r="X26" i="11"/>
  <c r="X48" i="11" s="1"/>
  <c r="X47" i="11"/>
  <c r="S44" i="11"/>
  <c r="AI26" i="11"/>
  <c r="AI48" i="11" s="1"/>
  <c r="AI47" i="11"/>
  <c r="AB41" i="11"/>
  <c r="AF47" i="11"/>
  <c r="AF26" i="11"/>
  <c r="AF48" i="11" s="1"/>
  <c r="AC44" i="11"/>
  <c r="AC41" i="11"/>
  <c r="AL41" i="11"/>
  <c r="AL44" i="11"/>
  <c r="AH41" i="11"/>
  <c r="AH44" i="11"/>
  <c r="AD41" i="11"/>
  <c r="AD44" i="11"/>
  <c r="Z41" i="11"/>
  <c r="Z44" i="11"/>
  <c r="V41" i="11"/>
  <c r="V44" i="11"/>
  <c r="AO116" i="12"/>
  <c r="AM96" i="12"/>
  <c r="AP44" i="11"/>
  <c r="AD60" i="12"/>
  <c r="AD116" i="12" s="1"/>
  <c r="AK66" i="13"/>
  <c r="AK128" i="13" s="1"/>
  <c r="AJ66" i="13"/>
  <c r="AJ128" i="13" s="1"/>
  <c r="AJ124" i="13"/>
  <c r="Z66" i="13"/>
  <c r="Z128" i="13" s="1"/>
  <c r="Z124" i="13"/>
  <c r="AN66" i="13"/>
  <c r="AN128" i="13" s="1"/>
  <c r="AN124" i="13"/>
  <c r="V66" i="13"/>
  <c r="V128" i="13" s="1"/>
  <c r="V124" i="13"/>
  <c r="U66" i="13"/>
  <c r="U128" i="13" s="1"/>
  <c r="U124" i="13"/>
  <c r="AE66" i="13"/>
  <c r="AE128" i="13" s="1"/>
  <c r="AE124" i="13"/>
  <c r="AQ98" i="13"/>
  <c r="AU91" i="13"/>
  <c r="AU98" i="13"/>
  <c r="W60" i="12"/>
  <c r="W116" i="12" s="1"/>
  <c r="S60" i="12"/>
  <c r="S116" i="12" s="1"/>
  <c r="AA60" i="12"/>
  <c r="AA116" i="12" s="1"/>
  <c r="T60" i="12"/>
  <c r="T116" i="12" s="1"/>
  <c r="AB60" i="12"/>
  <c r="AB116" i="12" s="1"/>
  <c r="AC60" i="12"/>
  <c r="AC116" i="12" s="1"/>
  <c r="AK60" i="12"/>
  <c r="AK116" i="12" s="1"/>
  <c r="AK115" i="12"/>
  <c r="Y60" i="12"/>
  <c r="Y116" i="12" s="1"/>
  <c r="Y115" i="12"/>
  <c r="AF60" i="12"/>
  <c r="AF116" i="12" s="1"/>
  <c r="Z60" i="12"/>
  <c r="Z116" i="12" s="1"/>
  <c r="AG60" i="12"/>
  <c r="AG116" i="12" s="1"/>
  <c r="AI60" i="12"/>
  <c r="AI116" i="12" s="1"/>
  <c r="X60" i="12"/>
  <c r="X116" i="12" s="1"/>
  <c r="AL60" i="12"/>
  <c r="AL116" i="12" s="1"/>
  <c r="AJ60" i="12"/>
  <c r="AJ116" i="12" s="1"/>
  <c r="V60" i="12"/>
  <c r="V116" i="12" s="1"/>
  <c r="AM60" i="12"/>
  <c r="AP60" i="12"/>
  <c r="AP115" i="12"/>
  <c r="AQ60" i="12"/>
  <c r="AQ116" i="12" s="1"/>
  <c r="AN60" i="12"/>
  <c r="AN96" i="12"/>
  <c r="AQ26" i="12"/>
  <c r="AQ106" i="12"/>
  <c r="AQ72" i="12"/>
  <c r="AR59" i="12"/>
  <c r="AR94" i="12"/>
  <c r="AR26" i="12"/>
  <c r="AR82" i="12" s="1"/>
  <c r="AS59" i="12"/>
  <c r="AS94" i="12"/>
  <c r="AS72" i="12"/>
  <c r="AQ91" i="13"/>
  <c r="AR91" i="13"/>
  <c r="AS36" i="13"/>
  <c r="AU59" i="12"/>
  <c r="AU96" i="12"/>
  <c r="AU26" i="12"/>
  <c r="AU82" i="12" s="1"/>
  <c r="AU28" i="15"/>
  <c r="AU27" i="15"/>
  <c r="AU26" i="15"/>
  <c r="AU25" i="15"/>
  <c r="AU24" i="15"/>
  <c r="AU23" i="15"/>
  <c r="AU22" i="15"/>
  <c r="AU21" i="15"/>
  <c r="AU20" i="15"/>
  <c r="AU63" i="14"/>
  <c r="AU64" i="14" s="1"/>
  <c r="AU61" i="14"/>
  <c r="AU58" i="14"/>
  <c r="AU59" i="14" s="1"/>
  <c r="AU55" i="14"/>
  <c r="AU56" i="14" s="1"/>
  <c r="AU52" i="14"/>
  <c r="AU53" i="14" s="1"/>
  <c r="AU49" i="14"/>
  <c r="AU50" i="14" s="1"/>
  <c r="AU19" i="14"/>
  <c r="AU17" i="14"/>
  <c r="AU16" i="14"/>
  <c r="AU15" i="14"/>
  <c r="AU13" i="14"/>
  <c r="AU12" i="14"/>
  <c r="AU10" i="14"/>
  <c r="AU8" i="14"/>
  <c r="AU44" i="14"/>
  <c r="AU45" i="14" s="1"/>
  <c r="AU41" i="14"/>
  <c r="AU42" i="14" s="1"/>
  <c r="AU38" i="14"/>
  <c r="AU39" i="14" s="1"/>
  <c r="AU35" i="14"/>
  <c r="AU36" i="14" s="1"/>
  <c r="AU32" i="14"/>
  <c r="AU33" i="14" s="1"/>
  <c r="AU29" i="14"/>
  <c r="AU30" i="14" s="1"/>
  <c r="AU26" i="14"/>
  <c r="AU27" i="14" s="1"/>
  <c r="AU24" i="14"/>
  <c r="AU23" i="14"/>
  <c r="AU64" i="6"/>
  <c r="AU59" i="6"/>
  <c r="AU56" i="6"/>
  <c r="AU53" i="6"/>
  <c r="AU50" i="6"/>
  <c r="AU45" i="6"/>
  <c r="AU42" i="6"/>
  <c r="AU39" i="6"/>
  <c r="AU36" i="6"/>
  <c r="AU33" i="6"/>
  <c r="AU30" i="6"/>
  <c r="AU27" i="6"/>
  <c r="AU24" i="6"/>
  <c r="AR26" i="11"/>
  <c r="AR48" i="11" s="1"/>
  <c r="AS26" i="11"/>
  <c r="AS48" i="11" s="1"/>
  <c r="AT26" i="11"/>
  <c r="AT48" i="11" s="1"/>
  <c r="AU26" i="11"/>
  <c r="AU48" i="11" s="1"/>
  <c r="AU124" i="13" l="1"/>
  <c r="AU101" i="13"/>
  <c r="AR39" i="13"/>
  <c r="AQ101" i="13"/>
  <c r="AB47" i="11"/>
  <c r="AB26" i="11"/>
  <c r="AB48" i="11" s="1"/>
  <c r="AC47" i="11"/>
  <c r="AC26" i="11"/>
  <c r="AC48" i="11" s="1"/>
  <c r="AL47" i="11"/>
  <c r="AL26" i="11"/>
  <c r="AL48" i="11" s="1"/>
  <c r="AH47" i="11"/>
  <c r="AH26" i="11"/>
  <c r="AH48" i="11" s="1"/>
  <c r="AD47" i="11"/>
  <c r="AD26" i="11"/>
  <c r="AD48" i="11" s="1"/>
  <c r="Z47" i="11"/>
  <c r="Z26" i="11"/>
  <c r="Z48" i="11" s="1"/>
  <c r="V47" i="11"/>
  <c r="V26" i="11"/>
  <c r="V48" i="11" s="1"/>
  <c r="AP116" i="12"/>
  <c r="AN116" i="12"/>
  <c r="AM116" i="12"/>
  <c r="AU66" i="13"/>
  <c r="AU128" i="13" s="1"/>
  <c r="AR115" i="12"/>
  <c r="AR60" i="12"/>
  <c r="AU115" i="12"/>
  <c r="AU60" i="12"/>
  <c r="AU116" i="12" s="1"/>
  <c r="AS115" i="12"/>
  <c r="AS60" i="12"/>
  <c r="AQ82" i="12"/>
  <c r="AQ96" i="12"/>
  <c r="AR116" i="12"/>
  <c r="AS116" i="12"/>
  <c r="AQ66" i="13"/>
  <c r="AQ128" i="13" s="1"/>
  <c r="AQ124" i="13"/>
  <c r="AR62" i="13"/>
  <c r="AS39" i="13"/>
  <c r="AS98" i="13"/>
  <c r="AR124" i="13" l="1"/>
  <c r="AR101" i="13"/>
  <c r="AR66" i="13"/>
  <c r="AR128" i="13" s="1"/>
  <c r="AS101" i="13"/>
  <c r="AS62" i="13"/>
  <c r="AU30" i="2"/>
  <c r="M18" i="4"/>
  <c r="N18" i="4" s="1"/>
  <c r="O18" i="4" s="1"/>
  <c r="P18" i="4" s="1"/>
  <c r="Q18" i="4" s="1"/>
  <c r="AS124" i="13" l="1"/>
  <c r="AS66" i="13"/>
  <c r="AS128" i="13" s="1"/>
  <c r="W25" i="15"/>
  <c r="X25" i="15"/>
  <c r="Y25" i="15"/>
  <c r="Z25" i="15"/>
  <c r="AA25" i="15"/>
  <c r="AB25" i="15"/>
  <c r="AC25" i="15"/>
  <c r="AD25" i="15"/>
  <c r="AE25" i="15"/>
  <c r="AF25" i="15"/>
  <c r="AG25" i="15"/>
  <c r="AH25" i="15"/>
  <c r="AI25" i="15"/>
  <c r="AJ25" i="15"/>
  <c r="AK25" i="15"/>
  <c r="AL25" i="15"/>
  <c r="AM25" i="15"/>
  <c r="AN25" i="15"/>
  <c r="AO25" i="15"/>
  <c r="AP25" i="15"/>
  <c r="AQ25" i="15"/>
  <c r="AR25" i="15"/>
  <c r="AS25" i="15"/>
  <c r="AT25" i="15"/>
  <c r="S25" i="15"/>
  <c r="T25" i="15"/>
  <c r="U25" i="15"/>
  <c r="V25" i="15"/>
  <c r="V28" i="15"/>
  <c r="U28" i="15"/>
  <c r="T28" i="15"/>
  <c r="E28" i="15"/>
  <c r="G26" i="15"/>
  <c r="K26" i="15"/>
  <c r="E26" i="15"/>
  <c r="F20" i="15"/>
  <c r="G20" i="15"/>
  <c r="H20" i="15"/>
  <c r="I20" i="15"/>
  <c r="J20" i="15"/>
  <c r="K20" i="15"/>
  <c r="F21" i="15"/>
  <c r="G21" i="15"/>
  <c r="H21" i="15"/>
  <c r="I21" i="15"/>
  <c r="J21" i="15"/>
  <c r="K21" i="15"/>
  <c r="F22" i="15"/>
  <c r="G22" i="15"/>
  <c r="H22" i="15"/>
  <c r="I22" i="15"/>
  <c r="J22" i="15"/>
  <c r="K22" i="15"/>
  <c r="F23" i="15"/>
  <c r="G23" i="15"/>
  <c r="H23" i="15"/>
  <c r="I23" i="15"/>
  <c r="J23" i="15"/>
  <c r="K23" i="15"/>
  <c r="F24" i="15"/>
  <c r="G24" i="15"/>
  <c r="H24" i="15"/>
  <c r="I24" i="15"/>
  <c r="J24" i="15"/>
  <c r="K24" i="15"/>
  <c r="F25" i="15"/>
  <c r="G25" i="15"/>
  <c r="H25" i="15"/>
  <c r="I25" i="15"/>
  <c r="J25" i="15"/>
  <c r="K25" i="15"/>
  <c r="F26" i="15"/>
  <c r="H26" i="15"/>
  <c r="I26" i="15"/>
  <c r="J26" i="15"/>
  <c r="F27" i="15"/>
  <c r="G27" i="15"/>
  <c r="H27" i="15"/>
  <c r="I27" i="15"/>
  <c r="J27" i="15"/>
  <c r="K27" i="15"/>
  <c r="F28" i="15"/>
  <c r="G28" i="15"/>
  <c r="H28" i="15"/>
  <c r="I28" i="15"/>
  <c r="J28" i="15"/>
  <c r="K28" i="15"/>
  <c r="E21" i="15"/>
  <c r="E22" i="15"/>
  <c r="E23" i="15"/>
  <c r="E24" i="15"/>
  <c r="E25" i="15"/>
  <c r="E27" i="15"/>
  <c r="AT28" i="15"/>
  <c r="AS28" i="15"/>
  <c r="AR28" i="15"/>
  <c r="AQ28" i="15"/>
  <c r="AP28" i="15"/>
  <c r="AO28" i="15"/>
  <c r="AN28" i="15"/>
  <c r="AM28" i="15"/>
  <c r="AL28" i="15"/>
  <c r="AK28" i="15"/>
  <c r="AJ28" i="15"/>
  <c r="AI28" i="15"/>
  <c r="AH28" i="15"/>
  <c r="AG28" i="15"/>
  <c r="AF28" i="15"/>
  <c r="AE28" i="15"/>
  <c r="AD28" i="15"/>
  <c r="AC28" i="15"/>
  <c r="AB28" i="15"/>
  <c r="AA28" i="15"/>
  <c r="Z28" i="15"/>
  <c r="Y28" i="15"/>
  <c r="X28" i="15"/>
  <c r="W28" i="15"/>
  <c r="S28" i="15"/>
  <c r="AT27" i="15"/>
  <c r="AS27" i="15"/>
  <c r="AR27" i="15"/>
  <c r="AQ27" i="15"/>
  <c r="AP27" i="15"/>
  <c r="AO27" i="15"/>
  <c r="AN27" i="15"/>
  <c r="AM27" i="15"/>
  <c r="AL27" i="15"/>
  <c r="AK27" i="15"/>
  <c r="AJ27" i="15"/>
  <c r="AI27" i="15"/>
  <c r="AH27" i="15"/>
  <c r="AG27" i="15"/>
  <c r="AF27" i="15"/>
  <c r="AE27" i="15"/>
  <c r="AD27" i="15"/>
  <c r="AC27" i="15"/>
  <c r="AB27" i="15"/>
  <c r="AA27" i="15"/>
  <c r="Z27" i="15"/>
  <c r="Y27" i="15"/>
  <c r="X27" i="15"/>
  <c r="W27" i="15"/>
  <c r="V27" i="15"/>
  <c r="U27" i="15"/>
  <c r="T27" i="15"/>
  <c r="S27" i="15"/>
  <c r="AT26" i="15"/>
  <c r="AS26" i="15"/>
  <c r="AR26" i="15"/>
  <c r="AQ26" i="15"/>
  <c r="AP26" i="15"/>
  <c r="AO26" i="15"/>
  <c r="AN26" i="15"/>
  <c r="AM26" i="15"/>
  <c r="AL26" i="15"/>
  <c r="AK26" i="15"/>
  <c r="AJ26" i="15"/>
  <c r="AI26" i="15"/>
  <c r="AH26" i="15"/>
  <c r="AG26" i="15"/>
  <c r="AF26" i="15"/>
  <c r="AE26" i="15"/>
  <c r="AD26" i="15"/>
  <c r="AC26" i="15"/>
  <c r="AB26" i="15"/>
  <c r="AA26" i="15"/>
  <c r="Z26" i="15"/>
  <c r="Y26" i="15"/>
  <c r="X26" i="15"/>
  <c r="W26" i="15"/>
  <c r="T26" i="15"/>
  <c r="S26" i="15"/>
  <c r="AT23" i="15"/>
  <c r="AS23" i="15"/>
  <c r="AR23" i="15"/>
  <c r="AQ23" i="15"/>
  <c r="AP23" i="15"/>
  <c r="AO23" i="15"/>
  <c r="AN23" i="15"/>
  <c r="AM23" i="15"/>
  <c r="AL23" i="15"/>
  <c r="AK23" i="15"/>
  <c r="AJ23" i="15"/>
  <c r="AI23" i="15"/>
  <c r="AH23" i="15"/>
  <c r="AG23" i="15"/>
  <c r="AF23" i="15"/>
  <c r="AE23" i="15"/>
  <c r="AD23" i="15"/>
  <c r="AC23" i="15"/>
  <c r="AB23" i="15"/>
  <c r="AA23" i="15"/>
  <c r="Z23" i="15"/>
  <c r="Y23" i="15"/>
  <c r="X23" i="15"/>
  <c r="W23" i="15"/>
  <c r="V23" i="15"/>
  <c r="U23" i="15"/>
  <c r="T23" i="15"/>
  <c r="S23" i="15"/>
  <c r="D23" i="15"/>
  <c r="AT22" i="15"/>
  <c r="AS22" i="15"/>
  <c r="AR22" i="15"/>
  <c r="AQ22" i="15"/>
  <c r="AP22" i="15"/>
  <c r="AO22" i="15"/>
  <c r="AN22" i="15"/>
  <c r="AM22" i="15"/>
  <c r="AL22" i="15"/>
  <c r="AK22" i="15"/>
  <c r="AJ22" i="15"/>
  <c r="AI22" i="15"/>
  <c r="AH22" i="15"/>
  <c r="AG22" i="15"/>
  <c r="AF22" i="15"/>
  <c r="AE22" i="15"/>
  <c r="AD22" i="15"/>
  <c r="AC22" i="15"/>
  <c r="AB22" i="15"/>
  <c r="AA22" i="15"/>
  <c r="Z22" i="15"/>
  <c r="Y22" i="15"/>
  <c r="X22" i="15"/>
  <c r="W22" i="15"/>
  <c r="V22" i="15"/>
  <c r="U22" i="15"/>
  <c r="T22" i="15"/>
  <c r="S22" i="15"/>
  <c r="D22" i="15"/>
  <c r="AT21" i="15"/>
  <c r="AS21" i="15"/>
  <c r="AR21" i="15"/>
  <c r="AQ21" i="15"/>
  <c r="AP21" i="15"/>
  <c r="AO21" i="15"/>
  <c r="AN21" i="15"/>
  <c r="AM21" i="15"/>
  <c r="AL21" i="15"/>
  <c r="AK21" i="15"/>
  <c r="AJ21" i="15"/>
  <c r="AI21" i="15"/>
  <c r="AH21" i="15"/>
  <c r="AG21" i="15"/>
  <c r="AF21" i="15"/>
  <c r="AE21" i="15"/>
  <c r="AD21" i="15"/>
  <c r="AC21" i="15"/>
  <c r="AB21" i="15"/>
  <c r="AA21" i="15"/>
  <c r="Z21" i="15"/>
  <c r="Y21" i="15"/>
  <c r="X21" i="15"/>
  <c r="W21" i="15"/>
  <c r="V21" i="15"/>
  <c r="U21" i="15"/>
  <c r="T21" i="15"/>
  <c r="S21" i="15"/>
  <c r="D21" i="15"/>
  <c r="AT20" i="15"/>
  <c r="AS20" i="15"/>
  <c r="AR20" i="15"/>
  <c r="AQ20" i="15"/>
  <c r="AP20" i="15"/>
  <c r="AO20" i="15"/>
  <c r="AN20" i="15"/>
  <c r="AM20" i="15"/>
  <c r="AL20" i="15"/>
  <c r="AK20" i="15"/>
  <c r="AJ20" i="15"/>
  <c r="AI20" i="15"/>
  <c r="AH20" i="15"/>
  <c r="AG20" i="15"/>
  <c r="AF20" i="15"/>
  <c r="AE20" i="15"/>
  <c r="AD20" i="15"/>
  <c r="AC20" i="15"/>
  <c r="AB20" i="15"/>
  <c r="AA20" i="15"/>
  <c r="Z20" i="15"/>
  <c r="Y20" i="15"/>
  <c r="X20" i="15"/>
  <c r="W20" i="15"/>
  <c r="V20" i="15"/>
  <c r="U20" i="15"/>
  <c r="T20" i="15"/>
  <c r="S20" i="15"/>
  <c r="E20" i="15"/>
  <c r="D20" i="15"/>
  <c r="AT24" i="15"/>
  <c r="AS24" i="15"/>
  <c r="AR24" i="15"/>
  <c r="AQ24" i="15"/>
  <c r="AP24" i="15"/>
  <c r="AO24" i="15"/>
  <c r="AN24" i="15"/>
  <c r="AM24" i="15"/>
  <c r="AL24" i="15"/>
  <c r="AK24" i="15"/>
  <c r="AJ24" i="15"/>
  <c r="AI24" i="15"/>
  <c r="AH24" i="15"/>
  <c r="AG24" i="15"/>
  <c r="AF24" i="15"/>
  <c r="AE24" i="15"/>
  <c r="AD24" i="15"/>
  <c r="AC24" i="15"/>
  <c r="AB24" i="15"/>
  <c r="AA24" i="15"/>
  <c r="Z24" i="15"/>
  <c r="Y24" i="15"/>
  <c r="X24" i="15"/>
  <c r="W24" i="15"/>
  <c r="V24" i="15"/>
  <c r="U24" i="15"/>
  <c r="T24" i="15"/>
  <c r="S24" i="15"/>
  <c r="M7" i="15"/>
  <c r="N7" i="15" s="1"/>
  <c r="O7" i="15" s="1"/>
  <c r="P7" i="15" s="1"/>
  <c r="Q7" i="15" s="1"/>
  <c r="AQ54" i="5"/>
  <c r="AP54" i="5"/>
  <c r="AO54" i="5"/>
  <c r="AN54" i="5"/>
  <c r="AM54" i="5"/>
  <c r="AL54" i="5"/>
  <c r="AK54" i="5"/>
  <c r="AJ54" i="5"/>
  <c r="AI54" i="5"/>
  <c r="AH54" i="5"/>
  <c r="AG54" i="5"/>
  <c r="AF54" i="5"/>
  <c r="AE54" i="5"/>
  <c r="AD54" i="5"/>
  <c r="AC54" i="5"/>
  <c r="AB54" i="5"/>
  <c r="AA54" i="5"/>
  <c r="Z54" i="5"/>
  <c r="Y54" i="5"/>
  <c r="X54" i="5"/>
  <c r="W54" i="5"/>
  <c r="V54" i="5"/>
  <c r="U54" i="5"/>
  <c r="T54" i="5"/>
  <c r="S54" i="5"/>
  <c r="J54" i="5"/>
  <c r="I54" i="5"/>
  <c r="H54" i="5"/>
  <c r="G54" i="5"/>
  <c r="F54" i="5"/>
  <c r="E54" i="5"/>
  <c r="AT29" i="5"/>
  <c r="AS29" i="5"/>
  <c r="AR29" i="5"/>
  <c r="AQ29" i="5"/>
  <c r="AP29" i="5"/>
  <c r="AO29" i="5"/>
  <c r="AN29" i="5"/>
  <c r="AM29" i="5"/>
  <c r="AL29" i="5"/>
  <c r="AK29" i="5"/>
  <c r="AJ29" i="5"/>
  <c r="AI29" i="5"/>
  <c r="AH29" i="5"/>
  <c r="AG29" i="5"/>
  <c r="AF29" i="5"/>
  <c r="AE29" i="5"/>
  <c r="AD29" i="5"/>
  <c r="AC29" i="5"/>
  <c r="AB29" i="5"/>
  <c r="AA29" i="5"/>
  <c r="Z29" i="5"/>
  <c r="Y29" i="5"/>
  <c r="X29" i="5"/>
  <c r="W29" i="5"/>
  <c r="V29" i="5"/>
  <c r="U29" i="5"/>
  <c r="T29" i="5"/>
  <c r="S29" i="5"/>
  <c r="K29" i="5"/>
  <c r="K54" i="5" s="1"/>
  <c r="J29" i="5"/>
  <c r="I29" i="5"/>
  <c r="H29" i="5"/>
  <c r="G29" i="5"/>
  <c r="F29" i="5"/>
  <c r="E29" i="5"/>
  <c r="V26" i="15" l="1"/>
  <c r="U26" i="15"/>
  <c r="M48" i="2"/>
  <c r="N48" i="2" s="1"/>
  <c r="O48" i="2" s="1"/>
  <c r="P48" i="2" s="1"/>
  <c r="Q48" i="2" s="1"/>
  <c r="AT64" i="6"/>
  <c r="AS64" i="6"/>
  <c r="AR64" i="6"/>
  <c r="AQ64" i="6"/>
  <c r="AP64" i="6"/>
  <c r="AO64" i="6"/>
  <c r="AN64" i="6"/>
  <c r="AM64" i="6"/>
  <c r="AL64" i="6"/>
  <c r="AK64" i="6"/>
  <c r="AJ64" i="6"/>
  <c r="AI64" i="6"/>
  <c r="AH64" i="6"/>
  <c r="AG64" i="6"/>
  <c r="AF64" i="6"/>
  <c r="AE64" i="6"/>
  <c r="AD64" i="6"/>
  <c r="AC64" i="6"/>
  <c r="AB64" i="6"/>
  <c r="AA64" i="6"/>
  <c r="Z64" i="6"/>
  <c r="Y64" i="6"/>
  <c r="X64" i="6"/>
  <c r="W64" i="6"/>
  <c r="V64" i="6"/>
  <c r="U64" i="6"/>
  <c r="T64" i="6"/>
  <c r="S64" i="6"/>
  <c r="Q64" i="6"/>
  <c r="P64" i="6"/>
  <c r="O64" i="6"/>
  <c r="N64" i="6"/>
  <c r="M64" i="6"/>
  <c r="K64" i="6"/>
  <c r="J64" i="6"/>
  <c r="I64" i="6"/>
  <c r="H64" i="6"/>
  <c r="G64" i="6"/>
  <c r="F64" i="6"/>
  <c r="E64" i="6"/>
  <c r="AT59" i="6"/>
  <c r="AS59" i="6"/>
  <c r="AR59" i="6"/>
  <c r="AQ59" i="6"/>
  <c r="AP59" i="6"/>
  <c r="AO59" i="6"/>
  <c r="AN59" i="6"/>
  <c r="AM59" i="6"/>
  <c r="AL59" i="6"/>
  <c r="AK59" i="6"/>
  <c r="AJ59" i="6"/>
  <c r="AI59" i="6"/>
  <c r="AH59" i="6"/>
  <c r="AG59" i="6"/>
  <c r="AF59" i="6"/>
  <c r="AE59" i="6"/>
  <c r="AD59" i="6"/>
  <c r="AC59" i="6"/>
  <c r="AB59" i="6"/>
  <c r="AA59" i="6"/>
  <c r="Z59" i="6"/>
  <c r="Y59" i="6"/>
  <c r="X59" i="6"/>
  <c r="W59" i="6"/>
  <c r="V59" i="6"/>
  <c r="U59" i="6"/>
  <c r="T59" i="6"/>
  <c r="S59" i="6"/>
  <c r="Q59" i="6"/>
  <c r="P59" i="6"/>
  <c r="O59" i="6"/>
  <c r="N59" i="6"/>
  <c r="M59" i="6"/>
  <c r="K59" i="6"/>
  <c r="J59" i="6"/>
  <c r="I59" i="6"/>
  <c r="H59" i="6"/>
  <c r="G59" i="6"/>
  <c r="F59" i="6"/>
  <c r="E59" i="6"/>
  <c r="AT56" i="6"/>
  <c r="AS56" i="6"/>
  <c r="AR56" i="6"/>
  <c r="AQ56" i="6"/>
  <c r="AP56" i="6"/>
  <c r="AO56" i="6"/>
  <c r="AN56" i="6"/>
  <c r="AM56" i="6"/>
  <c r="AL56" i="6"/>
  <c r="AK56" i="6"/>
  <c r="AJ56" i="6"/>
  <c r="AI56" i="6"/>
  <c r="AH56" i="6"/>
  <c r="AG56" i="6"/>
  <c r="AF56" i="6"/>
  <c r="AE56" i="6"/>
  <c r="AD56" i="6"/>
  <c r="AC56" i="6"/>
  <c r="AB56" i="6"/>
  <c r="AA56" i="6"/>
  <c r="Z56" i="6"/>
  <c r="Y56" i="6"/>
  <c r="X56" i="6"/>
  <c r="W56" i="6"/>
  <c r="V56" i="6"/>
  <c r="U56" i="6"/>
  <c r="T56" i="6"/>
  <c r="S56" i="6"/>
  <c r="Q56" i="6"/>
  <c r="P56" i="6"/>
  <c r="O56" i="6"/>
  <c r="N56" i="6"/>
  <c r="M56" i="6"/>
  <c r="K56" i="6"/>
  <c r="J56" i="6"/>
  <c r="I56" i="6"/>
  <c r="H56" i="6"/>
  <c r="G56" i="6"/>
  <c r="F56" i="6"/>
  <c r="E56" i="6"/>
  <c r="AT53" i="6"/>
  <c r="AS53" i="6"/>
  <c r="AR53" i="6"/>
  <c r="AQ53" i="6"/>
  <c r="AP53" i="6"/>
  <c r="AO53" i="6"/>
  <c r="AN53" i="6"/>
  <c r="AM53" i="6"/>
  <c r="AL53" i="6"/>
  <c r="AK53" i="6"/>
  <c r="AJ53" i="6"/>
  <c r="AI53" i="6"/>
  <c r="AH53" i="6"/>
  <c r="AG53" i="6"/>
  <c r="AF53" i="6"/>
  <c r="AE53" i="6"/>
  <c r="AD53" i="6"/>
  <c r="AC53" i="6"/>
  <c r="AB53" i="6"/>
  <c r="AA53" i="6"/>
  <c r="Z53" i="6"/>
  <c r="Y53" i="6"/>
  <c r="X53" i="6"/>
  <c r="W53" i="6"/>
  <c r="V53" i="6"/>
  <c r="U53" i="6"/>
  <c r="T53" i="6"/>
  <c r="S53" i="6"/>
  <c r="Q53" i="6"/>
  <c r="P53" i="6"/>
  <c r="O53" i="6"/>
  <c r="N53" i="6"/>
  <c r="M53" i="6"/>
  <c r="K53" i="6"/>
  <c r="J53" i="6"/>
  <c r="I53" i="6"/>
  <c r="H53" i="6"/>
  <c r="G53" i="6"/>
  <c r="F53" i="6"/>
  <c r="E53" i="6"/>
  <c r="AT50" i="6"/>
  <c r="AS50" i="6"/>
  <c r="AR50" i="6"/>
  <c r="AQ50" i="6"/>
  <c r="AP50" i="6"/>
  <c r="AO50" i="6"/>
  <c r="AN50" i="6"/>
  <c r="AM50" i="6"/>
  <c r="AL50" i="6"/>
  <c r="AK50" i="6"/>
  <c r="AJ50" i="6"/>
  <c r="AI50" i="6"/>
  <c r="AH50" i="6"/>
  <c r="AG50" i="6"/>
  <c r="AF50" i="6"/>
  <c r="AE50" i="6"/>
  <c r="AD50" i="6"/>
  <c r="AC50" i="6"/>
  <c r="AB50" i="6"/>
  <c r="AA50" i="6"/>
  <c r="Z50" i="6"/>
  <c r="Y50" i="6"/>
  <c r="X50" i="6"/>
  <c r="W50" i="6"/>
  <c r="V50" i="6"/>
  <c r="U50" i="6"/>
  <c r="T50" i="6"/>
  <c r="S50" i="6"/>
  <c r="Q50" i="6"/>
  <c r="P50" i="6"/>
  <c r="O50" i="6"/>
  <c r="N50" i="6"/>
  <c r="M50" i="6"/>
  <c r="K50" i="6"/>
  <c r="J50" i="6"/>
  <c r="I50" i="6"/>
  <c r="H50" i="6"/>
  <c r="G50" i="6"/>
  <c r="F50" i="6"/>
  <c r="E50" i="6"/>
  <c r="AT45" i="6"/>
  <c r="AS45" i="6"/>
  <c r="AR45" i="6"/>
  <c r="AQ45" i="6"/>
  <c r="AP45" i="6"/>
  <c r="AO45" i="6"/>
  <c r="AN45" i="6"/>
  <c r="AM45" i="6"/>
  <c r="AL45" i="6"/>
  <c r="AK45" i="6"/>
  <c r="AJ45" i="6"/>
  <c r="AI45" i="6"/>
  <c r="AH45" i="6"/>
  <c r="AG45" i="6"/>
  <c r="AF45" i="6"/>
  <c r="AE45" i="6"/>
  <c r="AD45" i="6"/>
  <c r="AC45" i="6"/>
  <c r="AB45" i="6"/>
  <c r="AA45" i="6"/>
  <c r="Z45" i="6"/>
  <c r="Y45" i="6"/>
  <c r="X45" i="6"/>
  <c r="W45" i="6"/>
  <c r="V45" i="6"/>
  <c r="U45" i="6"/>
  <c r="T45" i="6"/>
  <c r="S45" i="6"/>
  <c r="Q45" i="6"/>
  <c r="P45" i="6"/>
  <c r="O45" i="6"/>
  <c r="N45" i="6"/>
  <c r="M45" i="6"/>
  <c r="K45" i="6"/>
  <c r="J45" i="6"/>
  <c r="I45" i="6"/>
  <c r="H45" i="6"/>
  <c r="G45" i="6"/>
  <c r="F45" i="6"/>
  <c r="E45" i="6"/>
  <c r="AT42" i="6"/>
  <c r="AS42" i="6"/>
  <c r="AR42" i="6"/>
  <c r="AQ42" i="6"/>
  <c r="AP42" i="6"/>
  <c r="AO42" i="6"/>
  <c r="AN42" i="6"/>
  <c r="AM42" i="6"/>
  <c r="AL42" i="6"/>
  <c r="AK42" i="6"/>
  <c r="AJ42" i="6"/>
  <c r="AI42" i="6"/>
  <c r="AH42" i="6"/>
  <c r="AG42" i="6"/>
  <c r="AF42" i="6"/>
  <c r="AE42" i="6"/>
  <c r="AD42" i="6"/>
  <c r="AC42" i="6"/>
  <c r="AB42" i="6"/>
  <c r="AA42" i="6"/>
  <c r="Z42" i="6"/>
  <c r="Y42" i="6"/>
  <c r="X42" i="6"/>
  <c r="W42" i="6"/>
  <c r="V42" i="6"/>
  <c r="U42" i="6"/>
  <c r="T42" i="6"/>
  <c r="S42" i="6"/>
  <c r="Q42" i="6"/>
  <c r="P42" i="6"/>
  <c r="O42" i="6"/>
  <c r="N42" i="6"/>
  <c r="M42" i="6"/>
  <c r="K42" i="6"/>
  <c r="J42" i="6"/>
  <c r="I42" i="6"/>
  <c r="H42" i="6"/>
  <c r="G42" i="6"/>
  <c r="F42" i="6"/>
  <c r="E42" i="6"/>
  <c r="AT39" i="6"/>
  <c r="AS39" i="6"/>
  <c r="AR39" i="6"/>
  <c r="AQ39" i="6"/>
  <c r="AP39" i="6"/>
  <c r="AO39" i="6"/>
  <c r="AN39" i="6"/>
  <c r="AM39" i="6"/>
  <c r="AL39" i="6"/>
  <c r="AK39" i="6"/>
  <c r="AJ39" i="6"/>
  <c r="AI39" i="6"/>
  <c r="AH39" i="6"/>
  <c r="AG39" i="6"/>
  <c r="AF39" i="6"/>
  <c r="AE39" i="6"/>
  <c r="AD39" i="6"/>
  <c r="AC39" i="6"/>
  <c r="AB39" i="6"/>
  <c r="AA39" i="6"/>
  <c r="Z39" i="6"/>
  <c r="Y39" i="6"/>
  <c r="X39" i="6"/>
  <c r="W39" i="6"/>
  <c r="V39" i="6"/>
  <c r="U39" i="6"/>
  <c r="T39" i="6"/>
  <c r="S39" i="6"/>
  <c r="Q39" i="6"/>
  <c r="P39" i="6"/>
  <c r="O39" i="6"/>
  <c r="N39" i="6"/>
  <c r="M39" i="6"/>
  <c r="K39" i="6"/>
  <c r="J39" i="6"/>
  <c r="I39" i="6"/>
  <c r="H39" i="6"/>
  <c r="G39" i="6"/>
  <c r="F39" i="6"/>
  <c r="E39" i="6"/>
  <c r="AT36" i="6"/>
  <c r="AS36" i="6"/>
  <c r="AR36" i="6"/>
  <c r="AQ36" i="6"/>
  <c r="AP36" i="6"/>
  <c r="AO36" i="6"/>
  <c r="AN36" i="6"/>
  <c r="AM36" i="6"/>
  <c r="AL36" i="6"/>
  <c r="AK36" i="6"/>
  <c r="AJ36" i="6"/>
  <c r="AI36" i="6"/>
  <c r="AH36" i="6"/>
  <c r="AG36" i="6"/>
  <c r="AF36" i="6"/>
  <c r="AE36" i="6"/>
  <c r="AD36" i="6"/>
  <c r="AC36" i="6"/>
  <c r="AB36" i="6"/>
  <c r="AA36" i="6"/>
  <c r="Z36" i="6"/>
  <c r="Y36" i="6"/>
  <c r="X36" i="6"/>
  <c r="W36" i="6"/>
  <c r="V36" i="6"/>
  <c r="U36" i="6"/>
  <c r="T36" i="6"/>
  <c r="S36" i="6"/>
  <c r="Q36" i="6"/>
  <c r="P36" i="6"/>
  <c r="O36" i="6"/>
  <c r="N36" i="6"/>
  <c r="M36" i="6"/>
  <c r="K36" i="6"/>
  <c r="J36" i="6"/>
  <c r="I36" i="6"/>
  <c r="H36" i="6"/>
  <c r="G36" i="6"/>
  <c r="F36" i="6"/>
  <c r="E36" i="6"/>
  <c r="AT33" i="6"/>
  <c r="AS33" i="6"/>
  <c r="AR33" i="6"/>
  <c r="AQ33" i="6"/>
  <c r="AP33" i="6"/>
  <c r="AO33" i="6"/>
  <c r="AN33" i="6"/>
  <c r="AM33" i="6"/>
  <c r="AL33" i="6"/>
  <c r="AK33" i="6"/>
  <c r="AJ33" i="6"/>
  <c r="AI33" i="6"/>
  <c r="AH33" i="6"/>
  <c r="AG33" i="6"/>
  <c r="AF33" i="6"/>
  <c r="AE33" i="6"/>
  <c r="AD33" i="6"/>
  <c r="AC33" i="6"/>
  <c r="AB33" i="6"/>
  <c r="AA33" i="6"/>
  <c r="Z33" i="6"/>
  <c r="Y33" i="6"/>
  <c r="X33" i="6"/>
  <c r="W33" i="6"/>
  <c r="V33" i="6"/>
  <c r="U33" i="6"/>
  <c r="T33" i="6"/>
  <c r="S33" i="6"/>
  <c r="Q33" i="6"/>
  <c r="P33" i="6"/>
  <c r="O33" i="6"/>
  <c r="N33" i="6"/>
  <c r="M33" i="6"/>
  <c r="K33" i="6"/>
  <c r="J33" i="6"/>
  <c r="I33" i="6"/>
  <c r="H33" i="6"/>
  <c r="G33" i="6"/>
  <c r="F33" i="6"/>
  <c r="E33" i="6"/>
  <c r="AT30" i="6"/>
  <c r="AS30" i="6"/>
  <c r="AR30" i="6"/>
  <c r="AQ30" i="6"/>
  <c r="AP30" i="6"/>
  <c r="AO30" i="6"/>
  <c r="AN30" i="6"/>
  <c r="AM30" i="6"/>
  <c r="AL30" i="6"/>
  <c r="AK30" i="6"/>
  <c r="AJ30" i="6"/>
  <c r="AI30" i="6"/>
  <c r="AH30" i="6"/>
  <c r="AG30" i="6"/>
  <c r="AF30" i="6"/>
  <c r="AE30" i="6"/>
  <c r="AD30" i="6"/>
  <c r="AC30" i="6"/>
  <c r="AB30" i="6"/>
  <c r="AA30" i="6"/>
  <c r="Z30" i="6"/>
  <c r="Y30" i="6"/>
  <c r="X30" i="6"/>
  <c r="W30" i="6"/>
  <c r="V30" i="6"/>
  <c r="U30" i="6"/>
  <c r="T30" i="6"/>
  <c r="S30" i="6"/>
  <c r="Q30" i="6"/>
  <c r="P30" i="6"/>
  <c r="O30" i="6"/>
  <c r="N30" i="6"/>
  <c r="M30" i="6"/>
  <c r="K30" i="6"/>
  <c r="J30" i="6"/>
  <c r="I30" i="6"/>
  <c r="H30" i="6"/>
  <c r="G30" i="6"/>
  <c r="F30" i="6"/>
  <c r="E30" i="6"/>
  <c r="AT27" i="6"/>
  <c r="AS27" i="6"/>
  <c r="AR27" i="6"/>
  <c r="AQ27" i="6"/>
  <c r="AP27" i="6"/>
  <c r="AO27" i="6"/>
  <c r="AN27" i="6"/>
  <c r="AM27" i="6"/>
  <c r="AL27" i="6"/>
  <c r="AK27" i="6"/>
  <c r="AJ27" i="6"/>
  <c r="AI27" i="6"/>
  <c r="AH27" i="6"/>
  <c r="AG27" i="6"/>
  <c r="AF27" i="6"/>
  <c r="AE27" i="6"/>
  <c r="AD27" i="6"/>
  <c r="AC27" i="6"/>
  <c r="AB27" i="6"/>
  <c r="AA27" i="6"/>
  <c r="Z27" i="6"/>
  <c r="Y27" i="6"/>
  <c r="X27" i="6"/>
  <c r="W27" i="6"/>
  <c r="V27" i="6"/>
  <c r="U27" i="6"/>
  <c r="T27" i="6"/>
  <c r="S27" i="6"/>
  <c r="Q27" i="6"/>
  <c r="P27" i="6"/>
  <c r="O27" i="6"/>
  <c r="N27" i="6"/>
  <c r="M27" i="6"/>
  <c r="K27" i="6"/>
  <c r="J27" i="6"/>
  <c r="I27" i="6"/>
  <c r="H27" i="6"/>
  <c r="G27" i="6"/>
  <c r="F27" i="6"/>
  <c r="E27" i="6"/>
  <c r="AT24" i="6"/>
  <c r="AS24" i="6"/>
  <c r="AR24" i="6"/>
  <c r="AQ24" i="6"/>
  <c r="AP24" i="6"/>
  <c r="AO24" i="6"/>
  <c r="AN24" i="6"/>
  <c r="AM24" i="6"/>
  <c r="AL24" i="6"/>
  <c r="AK24" i="6"/>
  <c r="AJ24" i="6"/>
  <c r="AI24" i="6"/>
  <c r="AH24" i="6"/>
  <c r="AG24" i="6"/>
  <c r="AF24" i="6"/>
  <c r="AE24" i="6"/>
  <c r="AD24" i="6"/>
  <c r="AC24" i="6"/>
  <c r="AB24" i="6"/>
  <c r="AA24" i="6"/>
  <c r="Z24" i="6"/>
  <c r="Y24" i="6"/>
  <c r="X24" i="6"/>
  <c r="W24" i="6"/>
  <c r="V24" i="6"/>
  <c r="U24" i="6"/>
  <c r="T24" i="6"/>
  <c r="S24" i="6"/>
  <c r="Q24" i="6"/>
  <c r="P24" i="6"/>
  <c r="O24" i="6"/>
  <c r="N24" i="6"/>
  <c r="M24" i="6"/>
  <c r="K24" i="6"/>
  <c r="J24" i="6"/>
  <c r="I24" i="6"/>
  <c r="H24" i="6"/>
  <c r="G24" i="6"/>
  <c r="F24" i="6"/>
  <c r="E24" i="6"/>
  <c r="AT63" i="14"/>
  <c r="AS63" i="14"/>
  <c r="AR63" i="14"/>
  <c r="AQ63" i="14"/>
  <c r="AP63" i="14"/>
  <c r="AO63" i="14"/>
  <c r="AN63" i="14"/>
  <c r="AM63" i="14"/>
  <c r="AL63" i="14"/>
  <c r="AK63" i="14"/>
  <c r="AJ63" i="14"/>
  <c r="AI63" i="14"/>
  <c r="AH63" i="14"/>
  <c r="AG63" i="14"/>
  <c r="AF63" i="14"/>
  <c r="AE63" i="14"/>
  <c r="AD63" i="14"/>
  <c r="AC63" i="14"/>
  <c r="AB63" i="14"/>
  <c r="AA63" i="14"/>
  <c r="Z63" i="14"/>
  <c r="Y63" i="14"/>
  <c r="X63" i="14"/>
  <c r="W63" i="14"/>
  <c r="V63" i="14"/>
  <c r="U63" i="14"/>
  <c r="T63" i="14"/>
  <c r="S63" i="14"/>
  <c r="Q63" i="14"/>
  <c r="P63" i="14"/>
  <c r="O63" i="14"/>
  <c r="N63" i="14"/>
  <c r="M63" i="14"/>
  <c r="K63" i="14"/>
  <c r="J63" i="14"/>
  <c r="I63" i="14"/>
  <c r="H63" i="14"/>
  <c r="G63" i="14"/>
  <c r="F63" i="14"/>
  <c r="E63" i="14"/>
  <c r="AT61" i="14"/>
  <c r="AS61" i="14"/>
  <c r="AR61" i="14"/>
  <c r="AQ61" i="14"/>
  <c r="AP61" i="14"/>
  <c r="AO61" i="14"/>
  <c r="AN61" i="14"/>
  <c r="AM61" i="14"/>
  <c r="AL61" i="14"/>
  <c r="AK61" i="14"/>
  <c r="AJ61" i="14"/>
  <c r="AI61" i="14"/>
  <c r="AH61" i="14"/>
  <c r="AG61" i="14"/>
  <c r="AF61" i="14"/>
  <c r="AE61" i="14"/>
  <c r="AD61" i="14"/>
  <c r="AC61" i="14"/>
  <c r="AB61" i="14"/>
  <c r="AA61" i="14"/>
  <c r="Z61" i="14"/>
  <c r="Y61" i="14"/>
  <c r="X61" i="14"/>
  <c r="W61" i="14"/>
  <c r="V61" i="14"/>
  <c r="U61" i="14"/>
  <c r="T61" i="14"/>
  <c r="S61" i="14"/>
  <c r="Q61" i="14"/>
  <c r="P61" i="14"/>
  <c r="O61" i="14"/>
  <c r="N61" i="14"/>
  <c r="M61" i="14"/>
  <c r="K61" i="14"/>
  <c r="J61" i="14"/>
  <c r="I61" i="14"/>
  <c r="H61" i="14"/>
  <c r="G61" i="14"/>
  <c r="F61" i="14"/>
  <c r="E61" i="14"/>
  <c r="AT58" i="14"/>
  <c r="AS58" i="14"/>
  <c r="AR58" i="14"/>
  <c r="AQ58" i="14"/>
  <c r="AP58" i="14"/>
  <c r="AO58" i="14"/>
  <c r="AN58" i="14"/>
  <c r="AM58" i="14"/>
  <c r="AL58" i="14"/>
  <c r="AK58" i="14"/>
  <c r="AJ58" i="14"/>
  <c r="AI58" i="14"/>
  <c r="AH58" i="14"/>
  <c r="AG58" i="14"/>
  <c r="AF58" i="14"/>
  <c r="AE58" i="14"/>
  <c r="AD58" i="14"/>
  <c r="AC58" i="14"/>
  <c r="AB58" i="14"/>
  <c r="AA58" i="14"/>
  <c r="Z58" i="14"/>
  <c r="Y58" i="14"/>
  <c r="X58" i="14"/>
  <c r="W58" i="14"/>
  <c r="V58" i="14"/>
  <c r="U58" i="14"/>
  <c r="T58" i="14"/>
  <c r="S58" i="14"/>
  <c r="Q58" i="14"/>
  <c r="P58" i="14"/>
  <c r="O58" i="14"/>
  <c r="N58" i="14"/>
  <c r="M58" i="14"/>
  <c r="K58" i="14"/>
  <c r="J58" i="14"/>
  <c r="I58" i="14"/>
  <c r="H58" i="14"/>
  <c r="G58" i="14"/>
  <c r="F58" i="14"/>
  <c r="E58" i="14"/>
  <c r="AT55" i="14"/>
  <c r="AS55" i="14"/>
  <c r="AR55" i="14"/>
  <c r="AQ55" i="14"/>
  <c r="AP55" i="14"/>
  <c r="AO55" i="14"/>
  <c r="AN55" i="14"/>
  <c r="AM55" i="14"/>
  <c r="AL55" i="14"/>
  <c r="AK55" i="14"/>
  <c r="AJ55" i="14"/>
  <c r="AI55" i="14"/>
  <c r="AH55" i="14"/>
  <c r="AG55" i="14"/>
  <c r="AF55" i="14"/>
  <c r="AE55" i="14"/>
  <c r="AD55" i="14"/>
  <c r="AC55" i="14"/>
  <c r="AB55" i="14"/>
  <c r="AA55" i="14"/>
  <c r="Z55" i="14"/>
  <c r="Y55" i="14"/>
  <c r="X55" i="14"/>
  <c r="W55" i="14"/>
  <c r="V55" i="14"/>
  <c r="U55" i="14"/>
  <c r="T55" i="14"/>
  <c r="S55" i="14"/>
  <c r="Q55" i="14"/>
  <c r="P55" i="14"/>
  <c r="O55" i="14"/>
  <c r="N55" i="14"/>
  <c r="M55" i="14"/>
  <c r="K55" i="14"/>
  <c r="J55" i="14"/>
  <c r="I55" i="14"/>
  <c r="H55" i="14"/>
  <c r="G55" i="14"/>
  <c r="F55" i="14"/>
  <c r="E55" i="14"/>
  <c r="AT52" i="14"/>
  <c r="AS52" i="14"/>
  <c r="AR52" i="14"/>
  <c r="AQ52" i="14"/>
  <c r="AP52" i="14"/>
  <c r="AO52" i="14"/>
  <c r="AN52" i="14"/>
  <c r="AM52" i="14"/>
  <c r="AL52" i="14"/>
  <c r="AK52" i="14"/>
  <c r="AJ52" i="14"/>
  <c r="AI52" i="14"/>
  <c r="AH52" i="14"/>
  <c r="AG52" i="14"/>
  <c r="AF52" i="14"/>
  <c r="AE52" i="14"/>
  <c r="AD52" i="14"/>
  <c r="AC52" i="14"/>
  <c r="AB52" i="14"/>
  <c r="AA52" i="14"/>
  <c r="Z52" i="14"/>
  <c r="Y52" i="14"/>
  <c r="X52" i="14"/>
  <c r="W52" i="14"/>
  <c r="V52" i="14"/>
  <c r="U52" i="14"/>
  <c r="T52" i="14"/>
  <c r="S52" i="14"/>
  <c r="Q52" i="14"/>
  <c r="P52" i="14"/>
  <c r="O52" i="14"/>
  <c r="N52" i="14"/>
  <c r="M52" i="14"/>
  <c r="K52" i="14"/>
  <c r="J52" i="14"/>
  <c r="I52" i="14"/>
  <c r="H52" i="14"/>
  <c r="G52" i="14"/>
  <c r="F52" i="14"/>
  <c r="E52" i="14"/>
  <c r="AT49" i="14"/>
  <c r="AS49" i="14"/>
  <c r="AR49" i="14"/>
  <c r="AQ49" i="14"/>
  <c r="AP49" i="14"/>
  <c r="AO49" i="14"/>
  <c r="AN49" i="14"/>
  <c r="AM49" i="14"/>
  <c r="AL49" i="14"/>
  <c r="AK49" i="14"/>
  <c r="AJ49" i="14"/>
  <c r="AI49" i="14"/>
  <c r="AH49" i="14"/>
  <c r="AG49" i="14"/>
  <c r="AF49" i="14"/>
  <c r="AE49" i="14"/>
  <c r="AD49" i="14"/>
  <c r="AC49" i="14"/>
  <c r="AB49" i="14"/>
  <c r="AA49" i="14"/>
  <c r="Z49" i="14"/>
  <c r="Y49" i="14"/>
  <c r="X49" i="14"/>
  <c r="W49" i="14"/>
  <c r="V49" i="14"/>
  <c r="U49" i="14"/>
  <c r="T49" i="14"/>
  <c r="S49" i="14"/>
  <c r="Q49" i="14"/>
  <c r="P49" i="14"/>
  <c r="O49" i="14"/>
  <c r="N49" i="14"/>
  <c r="M49" i="14"/>
  <c r="K49" i="14"/>
  <c r="J49" i="14"/>
  <c r="I49" i="14"/>
  <c r="H49" i="14"/>
  <c r="G49" i="14"/>
  <c r="F49" i="14"/>
  <c r="E49" i="14"/>
  <c r="AT44" i="14"/>
  <c r="AS44" i="14"/>
  <c r="AR44" i="14"/>
  <c r="AQ44" i="14"/>
  <c r="AP44" i="14"/>
  <c r="AO44" i="14"/>
  <c r="AN44" i="14"/>
  <c r="AM44" i="14"/>
  <c r="AL44" i="14"/>
  <c r="AK44" i="14"/>
  <c r="AJ44" i="14"/>
  <c r="AI44" i="14"/>
  <c r="AH44" i="14"/>
  <c r="AG44" i="14"/>
  <c r="AF44" i="14"/>
  <c r="AE44" i="14"/>
  <c r="AD44" i="14"/>
  <c r="AC44" i="14"/>
  <c r="AB44" i="14"/>
  <c r="AA44" i="14"/>
  <c r="Z44" i="14"/>
  <c r="Y44" i="14"/>
  <c r="X44" i="14"/>
  <c r="W44" i="14"/>
  <c r="V44" i="14"/>
  <c r="U44" i="14"/>
  <c r="T44" i="14"/>
  <c r="S44" i="14"/>
  <c r="Q44" i="14"/>
  <c r="P44" i="14"/>
  <c r="O44" i="14"/>
  <c r="N44" i="14"/>
  <c r="M44" i="14"/>
  <c r="K44" i="14"/>
  <c r="J44" i="14"/>
  <c r="I44" i="14"/>
  <c r="H44" i="14"/>
  <c r="G44" i="14"/>
  <c r="F44" i="14"/>
  <c r="E44" i="14"/>
  <c r="AT41" i="14"/>
  <c r="AS41" i="14"/>
  <c r="AR41" i="14"/>
  <c r="AQ41" i="14"/>
  <c r="AP41" i="14"/>
  <c r="AO41" i="14"/>
  <c r="AN41" i="14"/>
  <c r="AM41" i="14"/>
  <c r="AL41" i="14"/>
  <c r="AK41" i="14"/>
  <c r="AJ41" i="14"/>
  <c r="AI41" i="14"/>
  <c r="AH41" i="14"/>
  <c r="AG41" i="14"/>
  <c r="AF41" i="14"/>
  <c r="AE41" i="14"/>
  <c r="AD41" i="14"/>
  <c r="AC41" i="14"/>
  <c r="AB41" i="14"/>
  <c r="AA41" i="14"/>
  <c r="Z41" i="14"/>
  <c r="Y41" i="14"/>
  <c r="X41" i="14"/>
  <c r="W41" i="14"/>
  <c r="V41" i="14"/>
  <c r="U41" i="14"/>
  <c r="T41" i="14"/>
  <c r="S41" i="14"/>
  <c r="Q41" i="14"/>
  <c r="P41" i="14"/>
  <c r="O41" i="14"/>
  <c r="N41" i="14"/>
  <c r="M41" i="14"/>
  <c r="K41" i="14"/>
  <c r="J41" i="14"/>
  <c r="I41" i="14"/>
  <c r="H41" i="14"/>
  <c r="G41" i="14"/>
  <c r="F41" i="14"/>
  <c r="E41" i="14"/>
  <c r="AT38" i="14"/>
  <c r="AS38" i="14"/>
  <c r="AR38" i="14"/>
  <c r="AQ38" i="14"/>
  <c r="AP38" i="14"/>
  <c r="AO38" i="14"/>
  <c r="AN38" i="14"/>
  <c r="AM38" i="14"/>
  <c r="AL38" i="14"/>
  <c r="AK38" i="14"/>
  <c r="AJ38" i="14"/>
  <c r="AI38" i="14"/>
  <c r="AH38" i="14"/>
  <c r="AG38" i="14"/>
  <c r="AF38" i="14"/>
  <c r="AE38" i="14"/>
  <c r="AD38" i="14"/>
  <c r="AC38" i="14"/>
  <c r="AB38" i="14"/>
  <c r="AA38" i="14"/>
  <c r="Z38" i="14"/>
  <c r="Y38" i="14"/>
  <c r="X38" i="14"/>
  <c r="W38" i="14"/>
  <c r="V38" i="14"/>
  <c r="U38" i="14"/>
  <c r="T38" i="14"/>
  <c r="S38" i="14"/>
  <c r="Q38" i="14"/>
  <c r="P38" i="14"/>
  <c r="O38" i="14"/>
  <c r="N38" i="14"/>
  <c r="M38" i="14"/>
  <c r="K38" i="14"/>
  <c r="J38" i="14"/>
  <c r="I38" i="14"/>
  <c r="H38" i="14"/>
  <c r="G38" i="14"/>
  <c r="F38" i="14"/>
  <c r="E38" i="14"/>
  <c r="AT35" i="14"/>
  <c r="AS35" i="14"/>
  <c r="AR35" i="14"/>
  <c r="AQ35" i="14"/>
  <c r="AP35" i="14"/>
  <c r="AO35" i="14"/>
  <c r="AN35" i="14"/>
  <c r="AM35" i="14"/>
  <c r="AL35" i="14"/>
  <c r="AK35" i="14"/>
  <c r="AJ35" i="14"/>
  <c r="AI35" i="14"/>
  <c r="AH35" i="14"/>
  <c r="AG35" i="14"/>
  <c r="AF35" i="14"/>
  <c r="AE35" i="14"/>
  <c r="AD35" i="14"/>
  <c r="AC35" i="14"/>
  <c r="AB35" i="14"/>
  <c r="AA35" i="14"/>
  <c r="Z35" i="14"/>
  <c r="Y35" i="14"/>
  <c r="X35" i="14"/>
  <c r="W35" i="14"/>
  <c r="V35" i="14"/>
  <c r="U35" i="14"/>
  <c r="T35" i="14"/>
  <c r="S35" i="14"/>
  <c r="Q35" i="14"/>
  <c r="P35" i="14"/>
  <c r="O35" i="14"/>
  <c r="N35" i="14"/>
  <c r="M35" i="14"/>
  <c r="K35" i="14"/>
  <c r="J35" i="14"/>
  <c r="I35" i="14"/>
  <c r="H35" i="14"/>
  <c r="G35" i="14"/>
  <c r="F35" i="14"/>
  <c r="E35" i="14"/>
  <c r="AT32" i="14"/>
  <c r="AS32" i="14"/>
  <c r="AR32" i="14"/>
  <c r="AQ32" i="14"/>
  <c r="AP32" i="14"/>
  <c r="AO32" i="14"/>
  <c r="AN32" i="14"/>
  <c r="AM32" i="14"/>
  <c r="AL32" i="14"/>
  <c r="AK32" i="14"/>
  <c r="AJ32" i="14"/>
  <c r="AI32" i="14"/>
  <c r="AH32" i="14"/>
  <c r="AG32" i="14"/>
  <c r="AF32" i="14"/>
  <c r="AE32" i="14"/>
  <c r="AD32" i="14"/>
  <c r="AC32" i="14"/>
  <c r="AB32" i="14"/>
  <c r="AA32" i="14"/>
  <c r="Z32" i="14"/>
  <c r="Y32" i="14"/>
  <c r="X32" i="14"/>
  <c r="W32" i="14"/>
  <c r="V32" i="14"/>
  <c r="U32" i="14"/>
  <c r="T32" i="14"/>
  <c r="S32" i="14"/>
  <c r="Q32" i="14"/>
  <c r="P32" i="14"/>
  <c r="O32" i="14"/>
  <c r="N32" i="14"/>
  <c r="M32" i="14"/>
  <c r="K32" i="14"/>
  <c r="J32" i="14"/>
  <c r="I32" i="14"/>
  <c r="H32" i="14"/>
  <c r="G32" i="14"/>
  <c r="F32" i="14"/>
  <c r="E32" i="14"/>
  <c r="AT29" i="14"/>
  <c r="AS29" i="14"/>
  <c r="AR29" i="14"/>
  <c r="AQ29" i="14"/>
  <c r="AP29" i="14"/>
  <c r="AO29" i="14"/>
  <c r="AN29" i="14"/>
  <c r="AM29" i="14"/>
  <c r="AL29" i="14"/>
  <c r="AK29" i="14"/>
  <c r="AJ29" i="14"/>
  <c r="AI29" i="14"/>
  <c r="AH29" i="14"/>
  <c r="AG29" i="14"/>
  <c r="AF29" i="14"/>
  <c r="AE29" i="14"/>
  <c r="AD29" i="14"/>
  <c r="AC29" i="14"/>
  <c r="AB29" i="14"/>
  <c r="AA29" i="14"/>
  <c r="Z29" i="14"/>
  <c r="Y29" i="14"/>
  <c r="X29" i="14"/>
  <c r="W29" i="14"/>
  <c r="V29" i="14"/>
  <c r="U29" i="14"/>
  <c r="T29" i="14"/>
  <c r="S29" i="14"/>
  <c r="Q29" i="14"/>
  <c r="P29" i="14"/>
  <c r="O29" i="14"/>
  <c r="N29" i="14"/>
  <c r="M29" i="14"/>
  <c r="K29" i="14"/>
  <c r="J29" i="14"/>
  <c r="I29" i="14"/>
  <c r="H29" i="14"/>
  <c r="G29" i="14"/>
  <c r="F29" i="14"/>
  <c r="E29" i="14"/>
  <c r="AT26" i="14"/>
  <c r="AS26" i="14"/>
  <c r="AR26" i="14"/>
  <c r="AQ26" i="14"/>
  <c r="AP26" i="14"/>
  <c r="AO26" i="14"/>
  <c r="AN26" i="14"/>
  <c r="AM26" i="14"/>
  <c r="AL26" i="14"/>
  <c r="AK26" i="14"/>
  <c r="AJ26" i="14"/>
  <c r="AI26" i="14"/>
  <c r="AH26" i="14"/>
  <c r="AG26" i="14"/>
  <c r="AF26" i="14"/>
  <c r="AE26" i="14"/>
  <c r="AD26" i="14"/>
  <c r="AC26" i="14"/>
  <c r="AB26" i="14"/>
  <c r="AA26" i="14"/>
  <c r="Z26" i="14"/>
  <c r="Y26" i="14"/>
  <c r="X26" i="14"/>
  <c r="W26" i="14"/>
  <c r="V26" i="14"/>
  <c r="U26" i="14"/>
  <c r="T26" i="14"/>
  <c r="S26" i="14"/>
  <c r="Q26" i="14"/>
  <c r="P26" i="14"/>
  <c r="O26" i="14"/>
  <c r="N26" i="14"/>
  <c r="M26" i="14"/>
  <c r="K26" i="14"/>
  <c r="J26" i="14"/>
  <c r="I26" i="14"/>
  <c r="H26" i="14"/>
  <c r="G26" i="14"/>
  <c r="F26" i="14"/>
  <c r="E26" i="14"/>
  <c r="AT23" i="14"/>
  <c r="AS23" i="14"/>
  <c r="AR23" i="14"/>
  <c r="AQ23" i="14"/>
  <c r="AP23" i="14"/>
  <c r="AO23" i="14"/>
  <c r="AN23" i="14"/>
  <c r="AM23" i="14"/>
  <c r="AL23" i="14"/>
  <c r="AK23" i="14"/>
  <c r="AJ23" i="14"/>
  <c r="AI23" i="14"/>
  <c r="AH23" i="14"/>
  <c r="AG23" i="14"/>
  <c r="AF23" i="14"/>
  <c r="AE23" i="14"/>
  <c r="AD23" i="14"/>
  <c r="AC23" i="14"/>
  <c r="AB23" i="14"/>
  <c r="AA23" i="14"/>
  <c r="Z23" i="14"/>
  <c r="Y23" i="14"/>
  <c r="X23" i="14"/>
  <c r="W23" i="14"/>
  <c r="V23" i="14"/>
  <c r="U23" i="14"/>
  <c r="T23" i="14"/>
  <c r="S23" i="14"/>
  <c r="Q23" i="14"/>
  <c r="P23" i="14"/>
  <c r="O23" i="14"/>
  <c r="N23" i="14"/>
  <c r="M23" i="14"/>
  <c r="K23" i="14"/>
  <c r="J23" i="14"/>
  <c r="I23" i="14"/>
  <c r="H23" i="14"/>
  <c r="G23" i="14"/>
  <c r="F23" i="14"/>
  <c r="E23" i="14"/>
  <c r="AT19" i="14"/>
  <c r="AS19" i="14"/>
  <c r="AR19" i="14"/>
  <c r="AQ19" i="14"/>
  <c r="AP19" i="14"/>
  <c r="AO19" i="14"/>
  <c r="AN19" i="14"/>
  <c r="AM19" i="14"/>
  <c r="AL19" i="14"/>
  <c r="AK19" i="14"/>
  <c r="AJ19" i="14"/>
  <c r="AI19" i="14"/>
  <c r="AH19" i="14"/>
  <c r="AG19" i="14"/>
  <c r="AF19" i="14"/>
  <c r="AE19" i="14"/>
  <c r="AD19" i="14"/>
  <c r="AC19" i="14"/>
  <c r="AB19" i="14"/>
  <c r="AA19" i="14"/>
  <c r="Z19" i="14"/>
  <c r="Y19" i="14"/>
  <c r="X19" i="14"/>
  <c r="W19" i="14"/>
  <c r="V19" i="14"/>
  <c r="U19" i="14"/>
  <c r="T19" i="14"/>
  <c r="S19" i="14"/>
  <c r="Q19" i="14"/>
  <c r="P19" i="14"/>
  <c r="O19" i="14"/>
  <c r="N19" i="14"/>
  <c r="M19" i="14"/>
  <c r="K19" i="14"/>
  <c r="J19" i="14"/>
  <c r="I19" i="14"/>
  <c r="H19" i="14"/>
  <c r="G19" i="14"/>
  <c r="F19" i="14"/>
  <c r="E19" i="14"/>
  <c r="AT17" i="14"/>
  <c r="AS17" i="14"/>
  <c r="AR17" i="14"/>
  <c r="AQ17" i="14"/>
  <c r="AP17" i="14"/>
  <c r="AO17" i="14"/>
  <c r="AN17" i="14"/>
  <c r="AM17" i="14"/>
  <c r="AL17" i="14"/>
  <c r="AK17" i="14"/>
  <c r="AJ17" i="14"/>
  <c r="AI17" i="14"/>
  <c r="AH17" i="14"/>
  <c r="AG17" i="14"/>
  <c r="AF17" i="14"/>
  <c r="AE17" i="14"/>
  <c r="AD17" i="14"/>
  <c r="AC17" i="14"/>
  <c r="AB17" i="14"/>
  <c r="AA17" i="14"/>
  <c r="Z17" i="14"/>
  <c r="Y17" i="14"/>
  <c r="X17" i="14"/>
  <c r="W17" i="14"/>
  <c r="V17" i="14"/>
  <c r="U17" i="14"/>
  <c r="T17" i="14"/>
  <c r="S17" i="14"/>
  <c r="Q17" i="14"/>
  <c r="P17" i="14"/>
  <c r="O17" i="14"/>
  <c r="N17" i="14"/>
  <c r="M17" i="14"/>
  <c r="K17" i="14"/>
  <c r="J17" i="14"/>
  <c r="I17" i="14"/>
  <c r="H17" i="14"/>
  <c r="G17" i="14"/>
  <c r="F17" i="14"/>
  <c r="E17" i="14"/>
  <c r="AT16" i="14"/>
  <c r="AS16" i="14"/>
  <c r="AR16" i="14"/>
  <c r="AQ16" i="14"/>
  <c r="AP16" i="14"/>
  <c r="AO16" i="14"/>
  <c r="AN16" i="14"/>
  <c r="AM16" i="14"/>
  <c r="AL16" i="14"/>
  <c r="AK16" i="14"/>
  <c r="AJ16" i="14"/>
  <c r="AI16" i="14"/>
  <c r="AH16" i="14"/>
  <c r="AG16" i="14"/>
  <c r="AF16" i="14"/>
  <c r="AE16" i="14"/>
  <c r="AD16" i="14"/>
  <c r="AC16" i="14"/>
  <c r="AB16" i="14"/>
  <c r="AA16" i="14"/>
  <c r="Z16" i="14"/>
  <c r="Y16" i="14"/>
  <c r="X16" i="14"/>
  <c r="W16" i="14"/>
  <c r="V16" i="14"/>
  <c r="U16" i="14"/>
  <c r="T16" i="14"/>
  <c r="S16" i="14"/>
  <c r="Q16" i="14"/>
  <c r="P16" i="14"/>
  <c r="O16" i="14"/>
  <c r="N16" i="14"/>
  <c r="M16" i="14"/>
  <c r="K16" i="14"/>
  <c r="J16" i="14"/>
  <c r="I16" i="14"/>
  <c r="H16" i="14"/>
  <c r="G16" i="14"/>
  <c r="F16" i="14"/>
  <c r="E16" i="14"/>
  <c r="AT15" i="14"/>
  <c r="AS15" i="14"/>
  <c r="AR15" i="14"/>
  <c r="AQ15" i="14"/>
  <c r="AP15" i="14"/>
  <c r="AO15" i="14"/>
  <c r="AN15" i="14"/>
  <c r="AM15" i="14"/>
  <c r="AL15" i="14"/>
  <c r="AK15" i="14"/>
  <c r="AJ15" i="14"/>
  <c r="AI15" i="14"/>
  <c r="AH15" i="14"/>
  <c r="AG15" i="14"/>
  <c r="AF15" i="14"/>
  <c r="AE15" i="14"/>
  <c r="AD15" i="14"/>
  <c r="AC15" i="14"/>
  <c r="AB15" i="14"/>
  <c r="AA15" i="14"/>
  <c r="Z15" i="14"/>
  <c r="Y15" i="14"/>
  <c r="X15" i="14"/>
  <c r="W15" i="14"/>
  <c r="V15" i="14"/>
  <c r="U15" i="14"/>
  <c r="T15" i="14"/>
  <c r="S15" i="14"/>
  <c r="Q15" i="14"/>
  <c r="P15" i="14"/>
  <c r="O15" i="14"/>
  <c r="N15" i="14"/>
  <c r="M15" i="14"/>
  <c r="K15" i="14"/>
  <c r="J15" i="14"/>
  <c r="I15" i="14"/>
  <c r="H15" i="14"/>
  <c r="G15" i="14"/>
  <c r="F15" i="14"/>
  <c r="E15" i="14"/>
  <c r="AT13" i="14"/>
  <c r="AS13" i="14"/>
  <c r="AR13" i="14"/>
  <c r="AQ13" i="14"/>
  <c r="AP13" i="14"/>
  <c r="AO13" i="14"/>
  <c r="AN13" i="14"/>
  <c r="AM13" i="14"/>
  <c r="AL13" i="14"/>
  <c r="AK13" i="14"/>
  <c r="AJ13" i="14"/>
  <c r="AI13" i="14"/>
  <c r="AH13" i="14"/>
  <c r="AG13" i="14"/>
  <c r="AF13" i="14"/>
  <c r="AE13" i="14"/>
  <c r="AD13" i="14"/>
  <c r="AC13" i="14"/>
  <c r="AB13" i="14"/>
  <c r="AA13" i="14"/>
  <c r="Z13" i="14"/>
  <c r="Y13" i="14"/>
  <c r="X13" i="14"/>
  <c r="W13" i="14"/>
  <c r="V13" i="14"/>
  <c r="U13" i="14"/>
  <c r="T13" i="14"/>
  <c r="S13" i="14"/>
  <c r="Q13" i="14"/>
  <c r="P13" i="14"/>
  <c r="O13" i="14"/>
  <c r="N13" i="14"/>
  <c r="M13" i="14"/>
  <c r="K13" i="14"/>
  <c r="J13" i="14"/>
  <c r="I13" i="14"/>
  <c r="H13" i="14"/>
  <c r="G13" i="14"/>
  <c r="F13" i="14"/>
  <c r="E13" i="14"/>
  <c r="AT12" i="14"/>
  <c r="AS12" i="14"/>
  <c r="AR12" i="14"/>
  <c r="AQ12" i="14"/>
  <c r="AP12" i="14"/>
  <c r="AO12" i="14"/>
  <c r="AN12" i="14"/>
  <c r="AM12" i="14"/>
  <c r="AL12" i="14"/>
  <c r="AK12" i="14"/>
  <c r="AJ12" i="14"/>
  <c r="AI12" i="14"/>
  <c r="AH12" i="14"/>
  <c r="AG12" i="14"/>
  <c r="AF12" i="14"/>
  <c r="AE12" i="14"/>
  <c r="AD12" i="14"/>
  <c r="AC12" i="14"/>
  <c r="AB12" i="14"/>
  <c r="AA12" i="14"/>
  <c r="Z12" i="14"/>
  <c r="Y12" i="14"/>
  <c r="X12" i="14"/>
  <c r="W12" i="14"/>
  <c r="V12" i="14"/>
  <c r="U12" i="14"/>
  <c r="T12" i="14"/>
  <c r="S12" i="14"/>
  <c r="Q12" i="14"/>
  <c r="P12" i="14"/>
  <c r="O12" i="14"/>
  <c r="N12" i="14"/>
  <c r="M12" i="14"/>
  <c r="K12" i="14"/>
  <c r="J12" i="14"/>
  <c r="I12" i="14"/>
  <c r="H12" i="14"/>
  <c r="G12" i="14"/>
  <c r="F12" i="14"/>
  <c r="E12" i="14"/>
  <c r="AT10" i="14"/>
  <c r="AS10" i="14"/>
  <c r="AR10" i="14"/>
  <c r="AQ10" i="14"/>
  <c r="AP10" i="14"/>
  <c r="AO10" i="14"/>
  <c r="AN10" i="14"/>
  <c r="AM10" i="14"/>
  <c r="AL10" i="14"/>
  <c r="AK10" i="14"/>
  <c r="AJ10" i="14"/>
  <c r="AI10" i="14"/>
  <c r="AH10" i="14"/>
  <c r="AG10" i="14"/>
  <c r="AF10" i="14"/>
  <c r="AE10" i="14"/>
  <c r="AD10" i="14"/>
  <c r="AC10" i="14"/>
  <c r="AB10" i="14"/>
  <c r="AA10" i="14"/>
  <c r="Z10" i="14"/>
  <c r="Y10" i="14"/>
  <c r="X10" i="14"/>
  <c r="W10" i="14"/>
  <c r="V10" i="14"/>
  <c r="U10" i="14"/>
  <c r="T10" i="14"/>
  <c r="S10" i="14"/>
  <c r="Q10" i="14"/>
  <c r="P10" i="14"/>
  <c r="O10" i="14"/>
  <c r="N10" i="14"/>
  <c r="M10" i="14"/>
  <c r="K10" i="14"/>
  <c r="J10" i="14"/>
  <c r="I10" i="14"/>
  <c r="H10" i="14"/>
  <c r="G10" i="14"/>
  <c r="F10" i="14"/>
  <c r="E10" i="14"/>
  <c r="AT8" i="14"/>
  <c r="AS8" i="14"/>
  <c r="AR8" i="14"/>
  <c r="AQ8" i="14"/>
  <c r="AP8" i="14"/>
  <c r="AO8" i="14"/>
  <c r="AN8" i="14"/>
  <c r="AM8" i="14"/>
  <c r="AL8" i="14"/>
  <c r="AL50" i="14" s="1"/>
  <c r="AK8" i="14"/>
  <c r="AJ8" i="14"/>
  <c r="AI8" i="14"/>
  <c r="AH8" i="14"/>
  <c r="AH50" i="14" s="1"/>
  <c r="AG8" i="14"/>
  <c r="AG50" i="14" s="1"/>
  <c r="AF8" i="14"/>
  <c r="AE8" i="14"/>
  <c r="AD8" i="14"/>
  <c r="AC8" i="14"/>
  <c r="AB8" i="14"/>
  <c r="AA8" i="14"/>
  <c r="Z8" i="14"/>
  <c r="Y8" i="14"/>
  <c r="X8" i="14"/>
  <c r="W8" i="14"/>
  <c r="V8" i="14"/>
  <c r="V50" i="14" s="1"/>
  <c r="U8" i="14"/>
  <c r="T8" i="14"/>
  <c r="S8" i="14"/>
  <c r="Q8" i="14"/>
  <c r="Q50" i="14" s="1"/>
  <c r="P8" i="14"/>
  <c r="P50" i="14" s="1"/>
  <c r="O8" i="14"/>
  <c r="O50" i="14" s="1"/>
  <c r="N8" i="14"/>
  <c r="M8" i="14"/>
  <c r="K8" i="14"/>
  <c r="J8" i="14"/>
  <c r="I8" i="14"/>
  <c r="H8" i="14"/>
  <c r="G8" i="14"/>
  <c r="F8" i="14"/>
  <c r="E8" i="14"/>
  <c r="E50" i="14" s="1"/>
  <c r="J59" i="14" l="1"/>
  <c r="AA59" i="14"/>
  <c r="AQ59" i="14"/>
  <c r="T27" i="14"/>
  <c r="AJ27" i="14"/>
  <c r="H36" i="14"/>
  <c r="Y36" i="14"/>
  <c r="AO36" i="14"/>
  <c r="T64" i="14"/>
  <c r="AJ64" i="14"/>
  <c r="G36" i="14"/>
  <c r="X36" i="14"/>
  <c r="AN36" i="14"/>
  <c r="N56" i="14"/>
  <c r="AE56" i="14"/>
  <c r="F42" i="14"/>
  <c r="W42" i="14"/>
  <c r="AM42" i="14"/>
  <c r="I33" i="14"/>
  <c r="Z33" i="14"/>
  <c r="AP33" i="14"/>
  <c r="K30" i="14"/>
  <c r="AB30" i="14"/>
  <c r="AR30" i="14"/>
  <c r="I36" i="14"/>
  <c r="Z36" i="14"/>
  <c r="AP36" i="14"/>
  <c r="P56" i="14"/>
  <c r="AG56" i="14"/>
  <c r="AC27" i="14"/>
  <c r="AS27" i="14"/>
  <c r="T30" i="14"/>
  <c r="AJ30" i="14"/>
  <c r="Q56" i="14"/>
  <c r="AH56" i="14"/>
  <c r="Q59" i="14"/>
  <c r="AH59" i="14"/>
  <c r="U53" i="14"/>
  <c r="AK53" i="14"/>
  <c r="K56" i="14"/>
  <c r="AB56" i="14"/>
  <c r="AR56" i="14"/>
  <c r="AS30" i="14"/>
  <c r="J36" i="14"/>
  <c r="AA36" i="14"/>
  <c r="AQ36" i="14"/>
  <c r="H42" i="14"/>
  <c r="Y42" i="14"/>
  <c r="AO42" i="14"/>
  <c r="F24" i="14"/>
  <c r="W24" i="14"/>
  <c r="AM24" i="14"/>
  <c r="M27" i="14"/>
  <c r="AD27" i="14"/>
  <c r="AT27" i="14"/>
  <c r="U30" i="14"/>
  <c r="AK30" i="14"/>
  <c r="K33" i="14"/>
  <c r="AB33" i="14"/>
  <c r="AR33" i="14"/>
  <c r="S36" i="14"/>
  <c r="AI36" i="14"/>
  <c r="P42" i="14"/>
  <c r="AG42" i="14"/>
  <c r="AF24" i="14"/>
  <c r="G24" i="14"/>
  <c r="X24" i="14"/>
  <c r="AN24" i="14"/>
  <c r="N27" i="14"/>
  <c r="AE27" i="14"/>
  <c r="T36" i="14"/>
  <c r="AJ36" i="14"/>
  <c r="Q42" i="14"/>
  <c r="AH42" i="14"/>
  <c r="U36" i="14"/>
  <c r="AK36" i="14"/>
  <c r="K59" i="14"/>
  <c r="AB59" i="14"/>
  <c r="AR59" i="14"/>
  <c r="S45" i="14"/>
  <c r="AI45" i="14"/>
  <c r="E39" i="14"/>
  <c r="V39" i="14"/>
  <c r="AL39" i="14"/>
  <c r="AC59" i="14"/>
  <c r="AS59" i="14"/>
  <c r="M39" i="14"/>
  <c r="AD39" i="14"/>
  <c r="AT39" i="14"/>
  <c r="K45" i="14"/>
  <c r="AB45" i="14"/>
  <c r="AR45" i="14"/>
  <c r="AD59" i="14"/>
  <c r="P53" i="14"/>
  <c r="AG53" i="14"/>
  <c r="N59" i="14"/>
  <c r="AE59" i="14"/>
  <c r="O59" i="14"/>
  <c r="AF59" i="14"/>
  <c r="I24" i="14"/>
  <c r="Z24" i="14"/>
  <c r="AP24" i="14"/>
  <c r="U64" i="14"/>
  <c r="AK64" i="14"/>
  <c r="F39" i="14"/>
  <c r="W39" i="14"/>
  <c r="AM39" i="14"/>
  <c r="E42" i="14"/>
  <c r="V42" i="14"/>
  <c r="Q30" i="14"/>
  <c r="G39" i="14"/>
  <c r="X39" i="14"/>
  <c r="AN39" i="14"/>
  <c r="S53" i="14"/>
  <c r="AI53" i="14"/>
  <c r="M53" i="14"/>
  <c r="J39" i="14"/>
  <c r="AA39" i="14"/>
  <c r="AQ39" i="14"/>
  <c r="N36" i="14"/>
  <c r="AE36" i="14"/>
  <c r="N64" i="14"/>
  <c r="AE64" i="14"/>
  <c r="O64" i="14"/>
  <c r="AF64" i="14"/>
  <c r="N39" i="14"/>
  <c r="AE39" i="14"/>
  <c r="P64" i="14"/>
  <c r="AG64" i="14"/>
  <c r="O36" i="14"/>
  <c r="AF36" i="14"/>
  <c r="O39" i="14"/>
  <c r="AF39" i="14"/>
  <c r="AC36" i="14"/>
  <c r="AS36" i="14"/>
  <c r="AL42" i="14"/>
  <c r="E59" i="14"/>
  <c r="V59" i="14"/>
  <c r="AL59" i="14"/>
  <c r="M36" i="14"/>
  <c r="AD36" i="14"/>
  <c r="AT36" i="14"/>
  <c r="I53" i="14"/>
  <c r="Z53" i="14"/>
  <c r="AP53" i="14"/>
  <c r="F59" i="14"/>
  <c r="W59" i="14"/>
  <c r="AM59" i="14"/>
  <c r="J24" i="14"/>
  <c r="AA24" i="14"/>
  <c r="AQ24" i="14"/>
  <c r="Q27" i="14"/>
  <c r="AH27" i="14"/>
  <c r="H30" i="14"/>
  <c r="Y30" i="14"/>
  <c r="AO30" i="14"/>
  <c r="K24" i="14"/>
  <c r="AB24" i="14"/>
  <c r="AR24" i="14"/>
  <c r="P33" i="14"/>
  <c r="AG33" i="14"/>
  <c r="AH30" i="14"/>
  <c r="S56" i="14"/>
  <c r="AI56" i="14"/>
  <c r="I59" i="14"/>
  <c r="Z59" i="14"/>
  <c r="AP59" i="14"/>
  <c r="G64" i="14"/>
  <c r="X64" i="14"/>
  <c r="AN64" i="14"/>
  <c r="U50" i="14"/>
  <c r="AK50" i="14"/>
  <c r="F50" i="14"/>
  <c r="W50" i="14"/>
  <c r="J33" i="14"/>
  <c r="AA33" i="14"/>
  <c r="AQ33" i="14"/>
  <c r="G45" i="14"/>
  <c r="X45" i="14"/>
  <c r="AN45" i="14"/>
  <c r="AC30" i="14"/>
  <c r="F36" i="14"/>
  <c r="W36" i="14"/>
  <c r="AM36" i="14"/>
  <c r="P45" i="14"/>
  <c r="AG45" i="14"/>
  <c r="G50" i="14"/>
  <c r="X50" i="14"/>
  <c r="AN50" i="14"/>
  <c r="T53" i="14"/>
  <c r="AJ53" i="14"/>
  <c r="AC33" i="14"/>
  <c r="AS33" i="14"/>
  <c r="K39" i="14"/>
  <c r="AB39" i="14"/>
  <c r="AR39" i="14"/>
  <c r="I50" i="14"/>
  <c r="Z50" i="14"/>
  <c r="AP50" i="14"/>
  <c r="O27" i="14"/>
  <c r="AF27" i="14"/>
  <c r="AC56" i="14"/>
  <c r="AS56" i="14"/>
  <c r="T42" i="14"/>
  <c r="AJ42" i="14"/>
  <c r="H27" i="14"/>
  <c r="Y27" i="14"/>
  <c r="AO27" i="14"/>
  <c r="O30" i="14"/>
  <c r="AF30" i="14"/>
  <c r="N42" i="14"/>
  <c r="AE42" i="14"/>
  <c r="J50" i="14"/>
  <c r="AA50" i="14"/>
  <c r="AQ50" i="14"/>
  <c r="O42" i="14"/>
  <c r="AF42" i="14"/>
  <c r="M33" i="14"/>
  <c r="AD33" i="14"/>
  <c r="AT33" i="14"/>
  <c r="AC39" i="14"/>
  <c r="AS39" i="14"/>
  <c r="M42" i="14"/>
  <c r="AD42" i="14"/>
  <c r="AT42" i="14"/>
  <c r="O45" i="14"/>
  <c r="AF45" i="14"/>
  <c r="AM50" i="14"/>
  <c r="I42" i="14"/>
  <c r="AP42" i="14"/>
  <c r="P36" i="14"/>
  <c r="AG36" i="14"/>
  <c r="H50" i="14"/>
  <c r="Y50" i="14"/>
  <c r="AO50" i="14"/>
  <c r="AD53" i="14"/>
  <c r="T56" i="14"/>
  <c r="AJ56" i="14"/>
  <c r="G59" i="14"/>
  <c r="X59" i="14"/>
  <c r="AN59" i="14"/>
  <c r="S64" i="14"/>
  <c r="AI64" i="14"/>
  <c r="Z42" i="14"/>
  <c r="M30" i="14"/>
  <c r="AD30" i="14"/>
  <c r="AT30" i="14"/>
  <c r="Q45" i="14"/>
  <c r="AH45" i="14"/>
  <c r="H24" i="14"/>
  <c r="Y24" i="14"/>
  <c r="AO24" i="14"/>
  <c r="Q36" i="14"/>
  <c r="AH36" i="14"/>
  <c r="AT53" i="14"/>
  <c r="U56" i="14"/>
  <c r="AK56" i="14"/>
  <c r="H59" i="14"/>
  <c r="Y59" i="14"/>
  <c r="AO59" i="14"/>
  <c r="N30" i="14"/>
  <c r="AE30" i="14"/>
  <c r="Q33" i="14"/>
  <c r="AH33" i="14"/>
  <c r="P39" i="14"/>
  <c r="AG39" i="14"/>
  <c r="Q53" i="14"/>
  <c r="AH53" i="14"/>
  <c r="E56" i="14"/>
  <c r="V56" i="14"/>
  <c r="AL56" i="14"/>
  <c r="N53" i="14"/>
  <c r="AE53" i="14"/>
  <c r="S33" i="14"/>
  <c r="AI33" i="14"/>
  <c r="Q39" i="14"/>
  <c r="AH39" i="14"/>
  <c r="S42" i="14"/>
  <c r="AI42" i="14"/>
  <c r="K50" i="14"/>
  <c r="AB50" i="14"/>
  <c r="AR50" i="14"/>
  <c r="F56" i="14"/>
  <c r="W56" i="14"/>
  <c r="AM56" i="14"/>
  <c r="E64" i="14"/>
  <c r="V64" i="14"/>
  <c r="AL64" i="14"/>
  <c r="S50" i="14"/>
  <c r="AI50" i="14"/>
  <c r="P30" i="14"/>
  <c r="AG30" i="14"/>
  <c r="O53" i="14"/>
  <c r="AF53" i="14"/>
  <c r="S30" i="14"/>
  <c r="AI30" i="14"/>
  <c r="T33" i="14"/>
  <c r="AJ33" i="14"/>
  <c r="S39" i="14"/>
  <c r="AI39" i="14"/>
  <c r="E45" i="14"/>
  <c r="V45" i="14"/>
  <c r="AL45" i="14"/>
  <c r="AC50" i="14"/>
  <c r="AS50" i="14"/>
  <c r="G56" i="14"/>
  <c r="X56" i="14"/>
  <c r="AN56" i="14"/>
  <c r="F64" i="14"/>
  <c r="W64" i="14"/>
  <c r="AM64" i="14"/>
  <c r="AC24" i="14"/>
  <c r="AS24" i="14"/>
  <c r="U33" i="14"/>
  <c r="AK33" i="14"/>
  <c r="E36" i="14"/>
  <c r="V36" i="14"/>
  <c r="AL36" i="14"/>
  <c r="T39" i="14"/>
  <c r="AJ39" i="14"/>
  <c r="M50" i="14"/>
  <c r="AD50" i="14"/>
  <c r="AT50" i="14"/>
  <c r="H56" i="14"/>
  <c r="Y56" i="14"/>
  <c r="AO56" i="14"/>
  <c r="H39" i="14"/>
  <c r="Y39" i="14"/>
  <c r="AO39" i="14"/>
  <c r="F45" i="14"/>
  <c r="W45" i="14"/>
  <c r="AM45" i="14"/>
  <c r="M24" i="14"/>
  <c r="AD24" i="14"/>
  <c r="AT24" i="14"/>
  <c r="U27" i="14"/>
  <c r="AK27" i="14"/>
  <c r="E33" i="14"/>
  <c r="V33" i="14"/>
  <c r="AL33" i="14"/>
  <c r="U39" i="14"/>
  <c r="AK39" i="14"/>
  <c r="N50" i="14"/>
  <c r="AE50" i="14"/>
  <c r="E53" i="14"/>
  <c r="V53" i="14"/>
  <c r="AL53" i="14"/>
  <c r="I56" i="14"/>
  <c r="Z56" i="14"/>
  <c r="AP56" i="14"/>
  <c r="M59" i="14"/>
  <c r="AT59" i="14"/>
  <c r="H64" i="14"/>
  <c r="Y64" i="14"/>
  <c r="AO64" i="14"/>
  <c r="N24" i="14"/>
  <c r="AE24" i="14"/>
  <c r="E27" i="14"/>
  <c r="V27" i="14"/>
  <c r="AL27" i="14"/>
  <c r="E30" i="14"/>
  <c r="V30" i="14"/>
  <c r="AL30" i="14"/>
  <c r="F33" i="14"/>
  <c r="W33" i="14"/>
  <c r="AM33" i="14"/>
  <c r="H45" i="14"/>
  <c r="Y45" i="14"/>
  <c r="AO45" i="14"/>
  <c r="F53" i="14"/>
  <c r="W53" i="14"/>
  <c r="AM53" i="14"/>
  <c r="J56" i="14"/>
  <c r="AA56" i="14"/>
  <c r="AQ56" i="14"/>
  <c r="I64" i="14"/>
  <c r="Z64" i="14"/>
  <c r="AP64" i="14"/>
  <c r="F27" i="14"/>
  <c r="W27" i="14"/>
  <c r="AM27" i="14"/>
  <c r="F30" i="14"/>
  <c r="W30" i="14"/>
  <c r="AM30" i="14"/>
  <c r="G33" i="14"/>
  <c r="X33" i="14"/>
  <c r="AN33" i="14"/>
  <c r="G42" i="14"/>
  <c r="X42" i="14"/>
  <c r="AN42" i="14"/>
  <c r="I45" i="14"/>
  <c r="Z45" i="14"/>
  <c r="AP45" i="14"/>
  <c r="G53" i="14"/>
  <c r="X53" i="14"/>
  <c r="AN53" i="14"/>
  <c r="J64" i="14"/>
  <c r="AA64" i="14"/>
  <c r="AQ64" i="14"/>
  <c r="G27" i="14"/>
  <c r="X27" i="14"/>
  <c r="AN27" i="14"/>
  <c r="G30" i="14"/>
  <c r="X30" i="14"/>
  <c r="AN30" i="14"/>
  <c r="H33" i="14"/>
  <c r="Y33" i="14"/>
  <c r="AO33" i="14"/>
  <c r="J45" i="14"/>
  <c r="AA45" i="14"/>
  <c r="AQ45" i="14"/>
  <c r="H53" i="14"/>
  <c r="Y53" i="14"/>
  <c r="AO53" i="14"/>
  <c r="P59" i="14"/>
  <c r="AG59" i="14"/>
  <c r="K64" i="14"/>
  <c r="AB64" i="14"/>
  <c r="AR64" i="14"/>
  <c r="AC64" i="14"/>
  <c r="AS64" i="14"/>
  <c r="P27" i="14"/>
  <c r="AG27" i="14"/>
  <c r="N33" i="14"/>
  <c r="AE33" i="14"/>
  <c r="M56" i="14"/>
  <c r="AD56" i="14"/>
  <c r="AT56" i="14"/>
  <c r="U42" i="14"/>
  <c r="AK42" i="14"/>
  <c r="I27" i="14"/>
  <c r="Z27" i="14"/>
  <c r="AP27" i="14"/>
  <c r="I30" i="14"/>
  <c r="Z30" i="14"/>
  <c r="AP30" i="14"/>
  <c r="K36" i="14"/>
  <c r="AB36" i="14"/>
  <c r="AR36" i="14"/>
  <c r="I39" i="14"/>
  <c r="Z39" i="14"/>
  <c r="AP39" i="14"/>
  <c r="J42" i="14"/>
  <c r="AA42" i="14"/>
  <c r="AQ42" i="14"/>
  <c r="AC45" i="14"/>
  <c r="AS45" i="14"/>
  <c r="T50" i="14"/>
  <c r="AJ50" i="14"/>
  <c r="J53" i="14"/>
  <c r="AA53" i="14"/>
  <c r="AQ53" i="14"/>
  <c r="S59" i="14"/>
  <c r="AI59" i="14"/>
  <c r="M64" i="14"/>
  <c r="AD64" i="14"/>
  <c r="AT64" i="14"/>
  <c r="O33" i="14"/>
  <c r="AF33" i="14"/>
  <c r="T24" i="14"/>
  <c r="AJ24" i="14"/>
  <c r="J27" i="14"/>
  <c r="AA27" i="14"/>
  <c r="AQ27" i="14"/>
  <c r="J30" i="14"/>
  <c r="AA30" i="14"/>
  <c r="AQ30" i="14"/>
  <c r="K42" i="14"/>
  <c r="AB42" i="14"/>
  <c r="AR42" i="14"/>
  <c r="M45" i="14"/>
  <c r="AD45" i="14"/>
  <c r="AT45" i="14"/>
  <c r="K53" i="14"/>
  <c r="AB53" i="14"/>
  <c r="AR53" i="14"/>
  <c r="O56" i="14"/>
  <c r="AF56" i="14"/>
  <c r="T59" i="14"/>
  <c r="AJ59" i="14"/>
  <c r="S27" i="14"/>
  <c r="AI27" i="14"/>
  <c r="K27" i="14"/>
  <c r="AB27" i="14"/>
  <c r="AR27" i="14"/>
  <c r="AC42" i="14"/>
  <c r="AS42" i="14"/>
  <c r="N45" i="14"/>
  <c r="AE45" i="14"/>
  <c r="AC53" i="14"/>
  <c r="AS53" i="14"/>
  <c r="U59" i="14"/>
  <c r="AK59" i="14"/>
  <c r="P24" i="14"/>
  <c r="AG24" i="14"/>
  <c r="Q24" i="14"/>
  <c r="AH24" i="14"/>
  <c r="T45" i="14"/>
  <c r="AJ45" i="14"/>
  <c r="AF50" i="14"/>
  <c r="S24" i="14"/>
  <c r="AI24" i="14"/>
  <c r="U45" i="14"/>
  <c r="AK45" i="14"/>
  <c r="Q64" i="14"/>
  <c r="AH64" i="14"/>
  <c r="O24" i="14"/>
  <c r="U24" i="14"/>
  <c r="AK24" i="14"/>
  <c r="E24" i="14"/>
  <c r="V24" i="14"/>
  <c r="AL24" i="14"/>
  <c r="K48" i="11" l="1"/>
  <c r="J48" i="11"/>
  <c r="I48" i="11"/>
  <c r="H48" i="11"/>
  <c r="G48" i="11"/>
  <c r="F48" i="11"/>
  <c r="E48" i="11"/>
  <c r="D48" i="11"/>
  <c r="C48" i="11"/>
  <c r="K47" i="11"/>
  <c r="J47" i="11"/>
  <c r="I47" i="11"/>
  <c r="H47" i="11"/>
  <c r="G47" i="11"/>
  <c r="F47" i="11"/>
  <c r="E47" i="11"/>
  <c r="D47" i="11"/>
  <c r="C47" i="11"/>
  <c r="K46" i="11"/>
  <c r="J46" i="11"/>
  <c r="I46" i="11"/>
  <c r="H46" i="11"/>
  <c r="G46" i="11"/>
  <c r="F46" i="11"/>
  <c r="E46" i="11"/>
  <c r="D46" i="11"/>
  <c r="C46" i="11"/>
  <c r="K44" i="11"/>
  <c r="J44" i="11"/>
  <c r="I44" i="11"/>
  <c r="H44" i="11"/>
  <c r="G44" i="11"/>
  <c r="F44" i="11"/>
  <c r="E44" i="11"/>
  <c r="D44" i="11"/>
  <c r="C44" i="11"/>
  <c r="K43" i="11"/>
  <c r="J43" i="11"/>
  <c r="I43" i="11"/>
  <c r="H43" i="11"/>
  <c r="G43" i="11"/>
  <c r="F43" i="11"/>
  <c r="E43" i="11"/>
  <c r="D43" i="11"/>
  <c r="C43" i="11"/>
  <c r="K41" i="11"/>
  <c r="J41" i="11"/>
  <c r="I41" i="11"/>
  <c r="H41" i="11"/>
  <c r="G41" i="11"/>
  <c r="F41" i="11"/>
  <c r="E41" i="11"/>
  <c r="D41" i="11"/>
  <c r="C41" i="11"/>
  <c r="K40" i="11"/>
  <c r="J40" i="11"/>
  <c r="I40" i="11"/>
  <c r="H40" i="11"/>
  <c r="G40" i="11"/>
  <c r="F40" i="11"/>
  <c r="E40" i="11"/>
  <c r="D40" i="11"/>
  <c r="C40" i="11"/>
  <c r="K39" i="11"/>
  <c r="J39" i="11"/>
  <c r="I39" i="11"/>
  <c r="H39" i="11"/>
  <c r="G39" i="11"/>
  <c r="F39" i="11"/>
  <c r="E39" i="11"/>
  <c r="D39" i="11"/>
  <c r="C39" i="11"/>
  <c r="K37" i="11"/>
  <c r="J37" i="11"/>
  <c r="I37" i="11"/>
  <c r="H37" i="11"/>
  <c r="G37" i="11"/>
  <c r="F37" i="11"/>
  <c r="E37" i="11"/>
  <c r="D37" i="11"/>
  <c r="C37" i="11"/>
  <c r="K36" i="11"/>
  <c r="J36" i="11"/>
  <c r="I36" i="11"/>
  <c r="E36" i="11"/>
  <c r="D36" i="11"/>
  <c r="C36" i="11"/>
  <c r="K35" i="11"/>
  <c r="J35" i="11"/>
  <c r="I35" i="11"/>
  <c r="H35" i="11"/>
  <c r="G35" i="11"/>
  <c r="F35" i="11"/>
  <c r="E35" i="11"/>
  <c r="D35" i="11"/>
  <c r="C35" i="11"/>
  <c r="K34" i="11"/>
  <c r="J34" i="11"/>
  <c r="I34" i="11"/>
  <c r="H34" i="11"/>
  <c r="G34" i="11"/>
  <c r="F34" i="11"/>
  <c r="E34" i="11"/>
  <c r="D34" i="11"/>
  <c r="C34" i="11"/>
  <c r="K32" i="11"/>
  <c r="J32" i="11"/>
  <c r="I32" i="11"/>
  <c r="H32" i="11"/>
  <c r="G32" i="11"/>
  <c r="F32" i="11"/>
  <c r="E32" i="11"/>
  <c r="D32" i="11"/>
  <c r="C32" i="11"/>
  <c r="K31" i="11"/>
  <c r="J31" i="11"/>
  <c r="I31" i="11"/>
  <c r="H31" i="11"/>
  <c r="G31" i="11"/>
  <c r="F31" i="11"/>
  <c r="E31" i="11"/>
  <c r="D31" i="11"/>
  <c r="C31" i="11"/>
  <c r="J30" i="11"/>
  <c r="I30" i="11"/>
  <c r="H30" i="11"/>
  <c r="G30" i="11"/>
  <c r="F30" i="11"/>
  <c r="E30" i="11"/>
  <c r="D30" i="11"/>
  <c r="C30" i="11"/>
  <c r="K30" i="11"/>
  <c r="AQ53" i="5"/>
  <c r="AP53" i="5"/>
  <c r="AO53" i="5"/>
  <c r="AN53" i="5"/>
  <c r="AM53" i="5"/>
  <c r="AL53" i="5"/>
  <c r="AK53" i="5"/>
  <c r="AJ53" i="5"/>
  <c r="AI53" i="5"/>
  <c r="AH53" i="5"/>
  <c r="AG53" i="5"/>
  <c r="AF53" i="5"/>
  <c r="AE53" i="5"/>
  <c r="AD53" i="5"/>
  <c r="AC53" i="5"/>
  <c r="AB53" i="5"/>
  <c r="AA53" i="5"/>
  <c r="Z53" i="5"/>
  <c r="Y53" i="5"/>
  <c r="X53" i="5"/>
  <c r="W53" i="5"/>
  <c r="V53" i="5"/>
  <c r="U53" i="5"/>
  <c r="T53" i="5"/>
  <c r="S53" i="5"/>
  <c r="K53" i="5"/>
  <c r="J53" i="5"/>
  <c r="I53" i="5"/>
  <c r="H53" i="5"/>
  <c r="G53" i="5"/>
  <c r="F53" i="5"/>
  <c r="E53" i="5"/>
  <c r="AQ52" i="5"/>
  <c r="AP52" i="5"/>
  <c r="AO52" i="5"/>
  <c r="AN52" i="5"/>
  <c r="AM52" i="5"/>
  <c r="AL52" i="5"/>
  <c r="AK52" i="5"/>
  <c r="AJ52" i="5"/>
  <c r="AI52" i="5"/>
  <c r="AH52" i="5"/>
  <c r="AG52" i="5"/>
  <c r="AF52" i="5"/>
  <c r="AE52" i="5"/>
  <c r="AD52" i="5"/>
  <c r="AC52" i="5"/>
  <c r="AB52" i="5"/>
  <c r="AA52" i="5"/>
  <c r="Z52" i="5"/>
  <c r="Y52" i="5"/>
  <c r="X52" i="5"/>
  <c r="W52" i="5"/>
  <c r="V52" i="5"/>
  <c r="U52" i="5"/>
  <c r="T52" i="5"/>
  <c r="S52" i="5"/>
  <c r="K52" i="5"/>
  <c r="J52" i="5"/>
  <c r="I52" i="5"/>
  <c r="H52" i="5"/>
  <c r="G52" i="5"/>
  <c r="F52" i="5"/>
  <c r="E52" i="5"/>
  <c r="AQ51" i="5"/>
  <c r="AP51" i="5"/>
  <c r="AO51" i="5"/>
  <c r="AN51" i="5"/>
  <c r="AM51" i="5"/>
  <c r="AL51" i="5"/>
  <c r="AK51" i="5"/>
  <c r="AJ51" i="5"/>
  <c r="AI51" i="5"/>
  <c r="AH51" i="5"/>
  <c r="AG51" i="5"/>
  <c r="AF51" i="5"/>
  <c r="AE51" i="5"/>
  <c r="AD51" i="5"/>
  <c r="AC51" i="5"/>
  <c r="AB51" i="5"/>
  <c r="AA51" i="5"/>
  <c r="Z51" i="5"/>
  <c r="Y51" i="5"/>
  <c r="X51" i="5"/>
  <c r="W51" i="5"/>
  <c r="V51" i="5"/>
  <c r="U51" i="5"/>
  <c r="T51" i="5"/>
  <c r="S51" i="5"/>
  <c r="K51" i="5"/>
  <c r="J51" i="5"/>
  <c r="I51" i="5"/>
  <c r="H51" i="5"/>
  <c r="G51" i="5"/>
  <c r="F51" i="5"/>
  <c r="E51" i="5"/>
  <c r="AQ50" i="5"/>
  <c r="AP50" i="5"/>
  <c r="AO50" i="5"/>
  <c r="AN50" i="5"/>
  <c r="AM50" i="5"/>
  <c r="AL50" i="5"/>
  <c r="AK50" i="5"/>
  <c r="AJ50" i="5"/>
  <c r="AI50" i="5"/>
  <c r="AH50" i="5"/>
  <c r="AG50" i="5"/>
  <c r="AF50" i="5"/>
  <c r="AE50" i="5"/>
  <c r="AD50" i="5"/>
  <c r="AC50" i="5"/>
  <c r="AB50" i="5"/>
  <c r="AA50" i="5"/>
  <c r="Z50" i="5"/>
  <c r="Y50" i="5"/>
  <c r="X50" i="5"/>
  <c r="W50" i="5"/>
  <c r="V50" i="5"/>
  <c r="U50" i="5"/>
  <c r="T50" i="5"/>
  <c r="S50" i="5"/>
  <c r="K50" i="5"/>
  <c r="J50" i="5"/>
  <c r="I50" i="5"/>
  <c r="H50" i="5"/>
  <c r="G50" i="5"/>
  <c r="F50" i="5"/>
  <c r="E50" i="5"/>
  <c r="AQ49" i="5"/>
  <c r="AP49" i="5"/>
  <c r="AO49" i="5"/>
  <c r="AN49" i="5"/>
  <c r="AM49" i="5"/>
  <c r="AL49" i="5"/>
  <c r="AK49" i="5"/>
  <c r="AJ49" i="5"/>
  <c r="AI49" i="5"/>
  <c r="AH49" i="5"/>
  <c r="AG49" i="5"/>
  <c r="AF49" i="5"/>
  <c r="AE49" i="5"/>
  <c r="AD49" i="5"/>
  <c r="AC49" i="5"/>
  <c r="AB49" i="5"/>
  <c r="AA49" i="5"/>
  <c r="Z49" i="5"/>
  <c r="Y49" i="5"/>
  <c r="X49" i="5"/>
  <c r="W49" i="5"/>
  <c r="V49" i="5"/>
  <c r="U49" i="5"/>
  <c r="T49" i="5"/>
  <c r="S49" i="5"/>
  <c r="K49" i="5"/>
  <c r="J49" i="5"/>
  <c r="I49" i="5"/>
  <c r="H49" i="5"/>
  <c r="G49" i="5"/>
  <c r="F49" i="5"/>
  <c r="E49" i="5"/>
  <c r="AQ47" i="5"/>
  <c r="AP47" i="5"/>
  <c r="AO47" i="5"/>
  <c r="AN47" i="5"/>
  <c r="AM47" i="5"/>
  <c r="AL47" i="5"/>
  <c r="AK47" i="5"/>
  <c r="AJ47" i="5"/>
  <c r="AI47" i="5"/>
  <c r="AH47" i="5"/>
  <c r="AG47" i="5"/>
  <c r="AF47" i="5"/>
  <c r="AE47" i="5"/>
  <c r="AD47" i="5"/>
  <c r="AC47" i="5"/>
  <c r="AB47" i="5"/>
  <c r="AA47" i="5"/>
  <c r="Z47" i="5"/>
  <c r="Y47" i="5"/>
  <c r="X47" i="5"/>
  <c r="W47" i="5"/>
  <c r="V47" i="5"/>
  <c r="U47" i="5"/>
  <c r="T47" i="5"/>
  <c r="S47" i="5"/>
  <c r="K47" i="5"/>
  <c r="J47" i="5"/>
  <c r="I47" i="5"/>
  <c r="H47" i="5"/>
  <c r="G47" i="5"/>
  <c r="F47" i="5"/>
  <c r="E47" i="5"/>
  <c r="AQ45" i="5"/>
  <c r="AP45" i="5"/>
  <c r="AO45" i="5"/>
  <c r="AN45" i="5"/>
  <c r="AM45" i="5"/>
  <c r="AL45" i="5"/>
  <c r="AK45" i="5"/>
  <c r="AJ45" i="5"/>
  <c r="AI45" i="5"/>
  <c r="AH45" i="5"/>
  <c r="AG45" i="5"/>
  <c r="AF45" i="5"/>
  <c r="AE45" i="5"/>
  <c r="AD45" i="5"/>
  <c r="AC45" i="5"/>
  <c r="AB45" i="5"/>
  <c r="AA45" i="5"/>
  <c r="Z45" i="5"/>
  <c r="Y45" i="5"/>
  <c r="X45" i="5"/>
  <c r="W45" i="5"/>
  <c r="V45" i="5"/>
  <c r="U45" i="5"/>
  <c r="T45" i="5"/>
  <c r="S45" i="5"/>
  <c r="K45" i="5"/>
  <c r="J45" i="5"/>
  <c r="I45" i="5"/>
  <c r="H45" i="5"/>
  <c r="G45" i="5"/>
  <c r="F45" i="5"/>
  <c r="E45" i="5"/>
  <c r="AQ41" i="5"/>
  <c r="AP41" i="5"/>
  <c r="AO41" i="5"/>
  <c r="AN41" i="5"/>
  <c r="AM41" i="5"/>
  <c r="AL41" i="5"/>
  <c r="AK41" i="5"/>
  <c r="AJ41" i="5"/>
  <c r="AI41" i="5"/>
  <c r="AH41" i="5"/>
  <c r="AG41" i="5"/>
  <c r="AF41" i="5"/>
  <c r="AE41" i="5"/>
  <c r="AD41" i="5"/>
  <c r="AC41" i="5"/>
  <c r="AB41" i="5"/>
  <c r="AA41" i="5"/>
  <c r="Z41" i="5"/>
  <c r="Y41" i="5"/>
  <c r="X41" i="5"/>
  <c r="W41" i="5"/>
  <c r="V41" i="5"/>
  <c r="U41" i="5"/>
  <c r="T41" i="5"/>
  <c r="S41" i="5"/>
  <c r="K41" i="5"/>
  <c r="J41" i="5"/>
  <c r="I41" i="5"/>
  <c r="H41" i="5"/>
  <c r="G41" i="5"/>
  <c r="F41" i="5"/>
  <c r="E41" i="5"/>
  <c r="E43" i="5" s="1"/>
  <c r="AQ39" i="5"/>
  <c r="AP39" i="5"/>
  <c r="AO39" i="5"/>
  <c r="AN39" i="5"/>
  <c r="AM39" i="5"/>
  <c r="AL39" i="5"/>
  <c r="AK39" i="5"/>
  <c r="AJ39" i="5"/>
  <c r="AI39" i="5"/>
  <c r="AH39" i="5"/>
  <c r="AG39" i="5"/>
  <c r="AF39" i="5"/>
  <c r="AE39" i="5"/>
  <c r="AD39" i="5"/>
  <c r="AC39" i="5"/>
  <c r="AB39" i="5"/>
  <c r="AA39" i="5"/>
  <c r="Z39" i="5"/>
  <c r="Y39" i="5"/>
  <c r="X39" i="5"/>
  <c r="W39" i="5"/>
  <c r="V39" i="5"/>
  <c r="U39" i="5"/>
  <c r="T39" i="5"/>
  <c r="S39" i="5"/>
  <c r="K39" i="5"/>
  <c r="J39" i="5"/>
  <c r="I39" i="5"/>
  <c r="H39" i="5"/>
  <c r="G39" i="5"/>
  <c r="F39" i="5"/>
  <c r="E39" i="5"/>
  <c r="AQ37" i="5"/>
  <c r="AP37" i="5"/>
  <c r="AO37" i="5"/>
  <c r="AN37" i="5"/>
  <c r="AM37" i="5"/>
  <c r="AL37" i="5"/>
  <c r="AK37" i="5"/>
  <c r="AJ37" i="5"/>
  <c r="AI37" i="5"/>
  <c r="AH37" i="5"/>
  <c r="AG37" i="5"/>
  <c r="AF37" i="5"/>
  <c r="AE37" i="5"/>
  <c r="AD37" i="5"/>
  <c r="AC37" i="5"/>
  <c r="AB37" i="5"/>
  <c r="AA37" i="5"/>
  <c r="Z37" i="5"/>
  <c r="Y37" i="5"/>
  <c r="X37" i="5"/>
  <c r="W37" i="5"/>
  <c r="V37" i="5"/>
  <c r="U37" i="5"/>
  <c r="T37" i="5"/>
  <c r="S37" i="5"/>
  <c r="K37" i="5"/>
  <c r="J37" i="5"/>
  <c r="I37" i="5"/>
  <c r="H37" i="5"/>
  <c r="G37" i="5"/>
  <c r="F37" i="5"/>
  <c r="E37" i="5"/>
  <c r="AQ58" i="5"/>
  <c r="AP58" i="5"/>
  <c r="AO58" i="5"/>
  <c r="AN58" i="5"/>
  <c r="AM58" i="5"/>
  <c r="AL58" i="5"/>
  <c r="AK58" i="5"/>
  <c r="AJ58" i="5"/>
  <c r="AI58" i="5"/>
  <c r="AH58" i="5"/>
  <c r="AG58" i="5"/>
  <c r="AF58" i="5"/>
  <c r="AE58" i="5"/>
  <c r="AD58" i="5"/>
  <c r="AC58" i="5"/>
  <c r="AB58" i="5"/>
  <c r="AA58" i="5"/>
  <c r="Z58" i="5"/>
  <c r="Y58" i="5"/>
  <c r="X58" i="5"/>
  <c r="W58" i="5"/>
  <c r="V58" i="5"/>
  <c r="U58" i="5"/>
  <c r="T58" i="5"/>
  <c r="S58" i="5"/>
  <c r="K58" i="5"/>
  <c r="J58" i="5"/>
  <c r="I58" i="5"/>
  <c r="H58" i="5"/>
  <c r="G58" i="5"/>
  <c r="F58" i="5"/>
  <c r="E58" i="5"/>
  <c r="AQ57" i="5"/>
  <c r="AP57" i="5"/>
  <c r="AO57" i="5"/>
  <c r="AN57" i="5"/>
  <c r="AM57" i="5"/>
  <c r="AL57" i="5"/>
  <c r="AK57" i="5"/>
  <c r="AJ57" i="5"/>
  <c r="AI57" i="5"/>
  <c r="AH57" i="5"/>
  <c r="AG57" i="5"/>
  <c r="AF57" i="5"/>
  <c r="AE57" i="5"/>
  <c r="AD57" i="5"/>
  <c r="AC57" i="5"/>
  <c r="AB57" i="5"/>
  <c r="AA57" i="5"/>
  <c r="Z57" i="5"/>
  <c r="Y57" i="5"/>
  <c r="X57" i="5"/>
  <c r="W57" i="5"/>
  <c r="V57" i="5"/>
  <c r="U57" i="5"/>
  <c r="T57" i="5"/>
  <c r="S57" i="5"/>
  <c r="K57" i="5"/>
  <c r="J57" i="5"/>
  <c r="I57" i="5"/>
  <c r="H57" i="5"/>
  <c r="G57" i="5"/>
  <c r="F57" i="5"/>
  <c r="E57" i="5"/>
  <c r="AQ56" i="5"/>
  <c r="AP56" i="5"/>
  <c r="AO56" i="5"/>
  <c r="AN56" i="5"/>
  <c r="AM56" i="5"/>
  <c r="AL56" i="5"/>
  <c r="AK56" i="5"/>
  <c r="AJ56" i="5"/>
  <c r="AI56" i="5"/>
  <c r="AH56" i="5"/>
  <c r="AG56" i="5"/>
  <c r="AF56" i="5"/>
  <c r="AE56" i="5"/>
  <c r="AD56" i="5"/>
  <c r="AC56" i="5"/>
  <c r="AB56" i="5"/>
  <c r="AA56" i="5"/>
  <c r="Z56" i="5"/>
  <c r="Y56" i="5"/>
  <c r="X56" i="5"/>
  <c r="W56" i="5"/>
  <c r="V56" i="5"/>
  <c r="U56" i="5"/>
  <c r="T56" i="5"/>
  <c r="S56" i="5"/>
  <c r="K56" i="5"/>
  <c r="J56" i="5"/>
  <c r="I56" i="5"/>
  <c r="H56" i="5"/>
  <c r="G56" i="5"/>
  <c r="F56" i="5"/>
  <c r="E56" i="5"/>
  <c r="D53" i="5"/>
  <c r="D52" i="5"/>
  <c r="D51" i="5"/>
  <c r="D50" i="5"/>
  <c r="D49" i="5"/>
  <c r="D47" i="5"/>
  <c r="D45" i="5"/>
  <c r="D41" i="5"/>
  <c r="D39" i="5"/>
  <c r="D37" i="5"/>
  <c r="K128" i="13"/>
  <c r="J128" i="13"/>
  <c r="I128" i="13"/>
  <c r="H128" i="13"/>
  <c r="D128" i="13"/>
  <c r="C128" i="13"/>
  <c r="K127" i="13"/>
  <c r="J127" i="13"/>
  <c r="I127" i="13"/>
  <c r="H127" i="13"/>
  <c r="D127" i="13"/>
  <c r="C127" i="13"/>
  <c r="K126" i="13"/>
  <c r="J126" i="13"/>
  <c r="I126" i="13"/>
  <c r="H126" i="13"/>
  <c r="D126" i="13"/>
  <c r="C126" i="13"/>
  <c r="K124" i="13"/>
  <c r="J124" i="13"/>
  <c r="I124" i="13"/>
  <c r="H124" i="13"/>
  <c r="D124" i="13"/>
  <c r="C124" i="13"/>
  <c r="K122" i="13"/>
  <c r="J122" i="13"/>
  <c r="I122" i="13"/>
  <c r="H122" i="13"/>
  <c r="D122" i="13"/>
  <c r="C122" i="13"/>
  <c r="K121" i="13"/>
  <c r="J121" i="13"/>
  <c r="I121" i="13"/>
  <c r="H121" i="13"/>
  <c r="D121" i="13"/>
  <c r="C121" i="13"/>
  <c r="K119" i="13"/>
  <c r="J119" i="13"/>
  <c r="I119" i="13"/>
  <c r="H119" i="13"/>
  <c r="D119" i="13"/>
  <c r="C119" i="13"/>
  <c r="K118" i="13"/>
  <c r="J118" i="13"/>
  <c r="I118" i="13"/>
  <c r="H118" i="13"/>
  <c r="D118" i="13"/>
  <c r="C118" i="13"/>
  <c r="K117" i="13"/>
  <c r="J117" i="13"/>
  <c r="I117" i="13"/>
  <c r="H117" i="13"/>
  <c r="D117" i="13"/>
  <c r="C117" i="13"/>
  <c r="K116" i="13"/>
  <c r="J116" i="13"/>
  <c r="I116" i="13"/>
  <c r="H116" i="13"/>
  <c r="D116" i="13"/>
  <c r="C116" i="13"/>
  <c r="K115" i="13"/>
  <c r="J115" i="13"/>
  <c r="I115" i="13"/>
  <c r="H115" i="13"/>
  <c r="D115" i="13"/>
  <c r="C115" i="13"/>
  <c r="K114" i="13"/>
  <c r="J114" i="13"/>
  <c r="I114" i="13"/>
  <c r="H114" i="13"/>
  <c r="D114" i="13"/>
  <c r="C114" i="13"/>
  <c r="K111" i="13"/>
  <c r="J111" i="13"/>
  <c r="I111" i="13"/>
  <c r="H111" i="13"/>
  <c r="D111" i="13"/>
  <c r="C111" i="13"/>
  <c r="K110" i="13"/>
  <c r="J110" i="13"/>
  <c r="I110" i="13"/>
  <c r="H110" i="13"/>
  <c r="D110" i="13"/>
  <c r="C110" i="13"/>
  <c r="K109" i="13"/>
  <c r="J109" i="13"/>
  <c r="I109" i="13"/>
  <c r="H109" i="13"/>
  <c r="D109" i="13"/>
  <c r="C109" i="13"/>
  <c r="K108" i="13"/>
  <c r="J108" i="13"/>
  <c r="I108" i="13"/>
  <c r="H108" i="13"/>
  <c r="D108" i="13"/>
  <c r="C108" i="13"/>
  <c r="K107" i="13"/>
  <c r="J107" i="13"/>
  <c r="I107" i="13"/>
  <c r="H107" i="13"/>
  <c r="D107" i="13"/>
  <c r="C107" i="13"/>
  <c r="K106" i="13"/>
  <c r="J106" i="13"/>
  <c r="I106" i="13"/>
  <c r="H106" i="13"/>
  <c r="D106" i="13"/>
  <c r="C106" i="13"/>
  <c r="K105" i="13"/>
  <c r="J105" i="13"/>
  <c r="I105" i="13"/>
  <c r="H105" i="13"/>
  <c r="D105" i="13"/>
  <c r="C105" i="13"/>
  <c r="K104" i="13"/>
  <c r="J104" i="13"/>
  <c r="I104" i="13"/>
  <c r="H104" i="13"/>
  <c r="D104" i="13"/>
  <c r="C104" i="13"/>
  <c r="K101" i="13"/>
  <c r="J101" i="13"/>
  <c r="I101" i="13"/>
  <c r="H101" i="13"/>
  <c r="D101" i="13"/>
  <c r="C101" i="13"/>
  <c r="K100" i="13"/>
  <c r="J100" i="13"/>
  <c r="I100" i="13"/>
  <c r="H100" i="13"/>
  <c r="D100" i="13"/>
  <c r="C100" i="13"/>
  <c r="K99" i="13"/>
  <c r="J99" i="13"/>
  <c r="I99" i="13"/>
  <c r="H99" i="13"/>
  <c r="D99" i="13"/>
  <c r="C99" i="13"/>
  <c r="K98" i="13"/>
  <c r="J98" i="13"/>
  <c r="I98" i="13"/>
  <c r="H98" i="13"/>
  <c r="D98" i="13"/>
  <c r="C98" i="13"/>
  <c r="K97" i="13"/>
  <c r="J97" i="13"/>
  <c r="I97" i="13"/>
  <c r="H97" i="13"/>
  <c r="D97" i="13"/>
  <c r="C97" i="13"/>
  <c r="K96" i="13"/>
  <c r="J96" i="13"/>
  <c r="I96" i="13"/>
  <c r="H96" i="13"/>
  <c r="D96" i="13"/>
  <c r="C96" i="13"/>
  <c r="K95" i="13"/>
  <c r="J95" i="13"/>
  <c r="I95" i="13"/>
  <c r="H95" i="13"/>
  <c r="D95" i="13"/>
  <c r="C95" i="13"/>
  <c r="K94" i="13"/>
  <c r="J94" i="13"/>
  <c r="I94" i="13"/>
  <c r="H94" i="13"/>
  <c r="D94" i="13"/>
  <c r="C94" i="13"/>
  <c r="K93" i="13"/>
  <c r="J93" i="13"/>
  <c r="I93" i="13"/>
  <c r="H93" i="13"/>
  <c r="D93" i="13"/>
  <c r="C93" i="13"/>
  <c r="K91" i="13"/>
  <c r="J91" i="13"/>
  <c r="I91" i="13"/>
  <c r="H91" i="13"/>
  <c r="D91" i="13"/>
  <c r="C91" i="13"/>
  <c r="D90" i="13"/>
  <c r="C90" i="13"/>
  <c r="D88" i="13"/>
  <c r="C88" i="13"/>
  <c r="D87" i="13"/>
  <c r="C87" i="13"/>
  <c r="D86" i="13"/>
  <c r="C86" i="13"/>
  <c r="D83" i="13"/>
  <c r="C83" i="13"/>
  <c r="D82" i="13"/>
  <c r="C82" i="13"/>
  <c r="D81" i="13"/>
  <c r="C81" i="13"/>
  <c r="D80" i="13"/>
  <c r="C80" i="13"/>
  <c r="D79" i="13"/>
  <c r="C79" i="13"/>
  <c r="K77" i="13"/>
  <c r="J77" i="13"/>
  <c r="I77" i="13"/>
  <c r="H77" i="13"/>
  <c r="D77" i="13"/>
  <c r="C77" i="13"/>
  <c r="K76" i="13"/>
  <c r="J76" i="13"/>
  <c r="I76" i="13"/>
  <c r="H76" i="13"/>
  <c r="D76" i="13"/>
  <c r="C76" i="13"/>
  <c r="K75" i="13"/>
  <c r="J75" i="13"/>
  <c r="I75" i="13"/>
  <c r="H75" i="13"/>
  <c r="D75" i="13"/>
  <c r="C75" i="13"/>
  <c r="K74" i="13"/>
  <c r="J74" i="13"/>
  <c r="I74" i="13"/>
  <c r="H74" i="13"/>
  <c r="D74" i="13"/>
  <c r="C74" i="13"/>
  <c r="J71" i="13"/>
  <c r="I71" i="13"/>
  <c r="H71" i="13"/>
  <c r="D71" i="13"/>
  <c r="C71" i="13"/>
  <c r="K71" i="13"/>
  <c r="K116" i="12"/>
  <c r="J116" i="12"/>
  <c r="I116" i="12"/>
  <c r="H116" i="12"/>
  <c r="G116" i="12"/>
  <c r="F116" i="12"/>
  <c r="E116" i="12"/>
  <c r="D116" i="12"/>
  <c r="C116" i="12"/>
  <c r="K115" i="12"/>
  <c r="J115" i="12"/>
  <c r="I115" i="12"/>
  <c r="H115" i="12"/>
  <c r="G115" i="12"/>
  <c r="F115" i="12"/>
  <c r="E115" i="12"/>
  <c r="D115" i="12"/>
  <c r="C115" i="12"/>
  <c r="K114" i="12"/>
  <c r="J114" i="12"/>
  <c r="I114" i="12"/>
  <c r="H114" i="12"/>
  <c r="G114" i="12"/>
  <c r="F114" i="12"/>
  <c r="E114" i="12"/>
  <c r="D114" i="12"/>
  <c r="C114" i="12"/>
  <c r="K113" i="12"/>
  <c r="J113" i="12"/>
  <c r="I113" i="12"/>
  <c r="H113" i="12"/>
  <c r="G113" i="12"/>
  <c r="F113" i="12"/>
  <c r="E113" i="12"/>
  <c r="D113" i="12"/>
  <c r="C113" i="12"/>
  <c r="K112" i="12"/>
  <c r="J112" i="12"/>
  <c r="I112" i="12"/>
  <c r="H112" i="12"/>
  <c r="G112" i="12"/>
  <c r="F112" i="12"/>
  <c r="E112" i="12"/>
  <c r="D112" i="12"/>
  <c r="C112" i="12"/>
  <c r="K111" i="12"/>
  <c r="J111" i="12"/>
  <c r="I111" i="12"/>
  <c r="H111" i="12"/>
  <c r="G111" i="12"/>
  <c r="F111" i="12"/>
  <c r="E111" i="12"/>
  <c r="D111" i="12"/>
  <c r="C111" i="12"/>
  <c r="K110" i="12"/>
  <c r="J110" i="12"/>
  <c r="I110" i="12"/>
  <c r="H110" i="12"/>
  <c r="G110" i="12"/>
  <c r="F110" i="12"/>
  <c r="E110" i="12"/>
  <c r="D110" i="12"/>
  <c r="C110" i="12"/>
  <c r="K109" i="12"/>
  <c r="J109" i="12"/>
  <c r="I109" i="12"/>
  <c r="H109" i="12"/>
  <c r="G109" i="12"/>
  <c r="F109" i="12"/>
  <c r="E109" i="12"/>
  <c r="D109" i="12"/>
  <c r="C109" i="12"/>
  <c r="K106" i="12"/>
  <c r="J106" i="12"/>
  <c r="I106" i="12"/>
  <c r="H106" i="12"/>
  <c r="G106" i="12"/>
  <c r="F106" i="12"/>
  <c r="E106" i="12"/>
  <c r="D106" i="12"/>
  <c r="C106" i="12"/>
  <c r="K105" i="12"/>
  <c r="J105" i="12"/>
  <c r="I105" i="12"/>
  <c r="H105" i="12"/>
  <c r="G105" i="12"/>
  <c r="F105" i="12"/>
  <c r="E105" i="12"/>
  <c r="D105" i="12"/>
  <c r="C105" i="12"/>
  <c r="K104" i="12"/>
  <c r="J104" i="12"/>
  <c r="I104" i="12"/>
  <c r="H104" i="12"/>
  <c r="G104" i="12"/>
  <c r="F104" i="12"/>
  <c r="E104" i="12"/>
  <c r="D104" i="12"/>
  <c r="C104" i="12"/>
  <c r="K103" i="12"/>
  <c r="J103" i="12"/>
  <c r="I103" i="12"/>
  <c r="H103" i="12"/>
  <c r="G103" i="12"/>
  <c r="F103" i="12"/>
  <c r="E103" i="12"/>
  <c r="D103" i="12"/>
  <c r="C103" i="12"/>
  <c r="K102" i="12"/>
  <c r="J102" i="12"/>
  <c r="I102" i="12"/>
  <c r="H102" i="12"/>
  <c r="G102" i="12"/>
  <c r="F102" i="12"/>
  <c r="E102" i="12"/>
  <c r="D102" i="12"/>
  <c r="C102" i="12"/>
  <c r="K101" i="12"/>
  <c r="J101" i="12"/>
  <c r="I101" i="12"/>
  <c r="H101" i="12"/>
  <c r="G101" i="12"/>
  <c r="F101" i="12"/>
  <c r="E101" i="12"/>
  <c r="D101" i="12"/>
  <c r="C101" i="12"/>
  <c r="K100" i="12"/>
  <c r="J100" i="12"/>
  <c r="I100" i="12"/>
  <c r="H100" i="12"/>
  <c r="G100" i="12"/>
  <c r="F100" i="12"/>
  <c r="E100" i="12"/>
  <c r="D100" i="12"/>
  <c r="C100" i="12"/>
  <c r="K99" i="12"/>
  <c r="J99" i="12"/>
  <c r="I99" i="12"/>
  <c r="H99" i="12"/>
  <c r="G99" i="12"/>
  <c r="F99" i="12"/>
  <c r="E99" i="12"/>
  <c r="D99" i="12"/>
  <c r="C99" i="12"/>
  <c r="K96" i="12"/>
  <c r="J96" i="12"/>
  <c r="K95" i="12"/>
  <c r="J95" i="12"/>
  <c r="I95" i="12"/>
  <c r="H95" i="12"/>
  <c r="G95" i="12"/>
  <c r="F95" i="12"/>
  <c r="E95" i="12"/>
  <c r="D95" i="12"/>
  <c r="C95" i="12"/>
  <c r="K94" i="12"/>
  <c r="J94" i="12"/>
  <c r="I94" i="12"/>
  <c r="H94" i="12"/>
  <c r="G94" i="12"/>
  <c r="F94" i="12"/>
  <c r="E94" i="12"/>
  <c r="D94" i="12"/>
  <c r="C94" i="12"/>
  <c r="K93" i="12"/>
  <c r="J93" i="12"/>
  <c r="I93" i="12"/>
  <c r="H93" i="12"/>
  <c r="G93" i="12"/>
  <c r="F93" i="12"/>
  <c r="E93" i="12"/>
  <c r="D93" i="12"/>
  <c r="C93" i="12"/>
  <c r="K92" i="12"/>
  <c r="J92" i="12"/>
  <c r="I92" i="12"/>
  <c r="H92" i="12"/>
  <c r="G92" i="12"/>
  <c r="F92" i="12"/>
  <c r="E92" i="12"/>
  <c r="D92" i="12"/>
  <c r="C92" i="12"/>
  <c r="K91" i="12"/>
  <c r="J91" i="12"/>
  <c r="I91" i="12"/>
  <c r="H91" i="12"/>
  <c r="G91" i="12"/>
  <c r="F91" i="12"/>
  <c r="E91" i="12"/>
  <c r="D91" i="12"/>
  <c r="C91" i="12"/>
  <c r="K90" i="12"/>
  <c r="J90" i="12"/>
  <c r="I90" i="12"/>
  <c r="H90" i="12"/>
  <c r="G90" i="12"/>
  <c r="F90" i="12"/>
  <c r="E90" i="12"/>
  <c r="D90" i="12"/>
  <c r="C90" i="12"/>
  <c r="K88" i="12"/>
  <c r="J88" i="12"/>
  <c r="I88" i="12"/>
  <c r="H88" i="12"/>
  <c r="G88" i="12"/>
  <c r="F88" i="12"/>
  <c r="E88" i="12"/>
  <c r="D88" i="12"/>
  <c r="C88" i="12"/>
  <c r="K86" i="12"/>
  <c r="J86" i="12"/>
  <c r="I86" i="12"/>
  <c r="H86" i="12"/>
  <c r="G86" i="12"/>
  <c r="F86" i="12"/>
  <c r="E86" i="12"/>
  <c r="D86" i="12"/>
  <c r="C86" i="12"/>
  <c r="K82" i="12"/>
  <c r="J82" i="12"/>
  <c r="I82" i="12"/>
  <c r="H82" i="12"/>
  <c r="G82" i="12"/>
  <c r="F82" i="12"/>
  <c r="E82" i="12"/>
  <c r="D82" i="12"/>
  <c r="C82" i="12"/>
  <c r="K81" i="12"/>
  <c r="J81" i="12"/>
  <c r="I81" i="12"/>
  <c r="H81" i="12"/>
  <c r="G81" i="12"/>
  <c r="F81" i="12"/>
  <c r="E81" i="12"/>
  <c r="D81" i="12"/>
  <c r="C81" i="12"/>
  <c r="K80" i="12"/>
  <c r="J80" i="12"/>
  <c r="I80" i="12"/>
  <c r="H80" i="12"/>
  <c r="G80" i="12"/>
  <c r="F80" i="12"/>
  <c r="E80" i="12"/>
  <c r="D80" i="12"/>
  <c r="C80" i="12"/>
  <c r="K79" i="12"/>
  <c r="J79" i="12"/>
  <c r="I79" i="12"/>
  <c r="H79" i="12"/>
  <c r="G79" i="12"/>
  <c r="F79" i="12"/>
  <c r="E79" i="12"/>
  <c r="D79" i="12"/>
  <c r="C79" i="12"/>
  <c r="K78" i="12"/>
  <c r="J78" i="12"/>
  <c r="I78" i="12"/>
  <c r="H78" i="12"/>
  <c r="G78" i="12"/>
  <c r="F78" i="12"/>
  <c r="E78" i="12"/>
  <c r="D78" i="12"/>
  <c r="C78" i="12"/>
  <c r="K77" i="12"/>
  <c r="J77" i="12"/>
  <c r="I77" i="12"/>
  <c r="H77" i="12"/>
  <c r="G77" i="12"/>
  <c r="F77" i="12"/>
  <c r="E77" i="12"/>
  <c r="D77" i="12"/>
  <c r="C77" i="12"/>
  <c r="K76" i="12"/>
  <c r="J76" i="12"/>
  <c r="I76" i="12"/>
  <c r="H76" i="12"/>
  <c r="G76" i="12"/>
  <c r="F76" i="12"/>
  <c r="E76" i="12"/>
  <c r="D76" i="12"/>
  <c r="K75" i="12"/>
  <c r="J75" i="12"/>
  <c r="I75" i="12"/>
  <c r="H75" i="12"/>
  <c r="G75" i="12"/>
  <c r="F75" i="12"/>
  <c r="E75" i="12"/>
  <c r="D75" i="12"/>
  <c r="C75" i="12"/>
  <c r="K72" i="12"/>
  <c r="J72" i="12"/>
  <c r="I72" i="12"/>
  <c r="H72" i="12"/>
  <c r="G72" i="12"/>
  <c r="F72" i="12"/>
  <c r="E72" i="12"/>
  <c r="D72" i="12"/>
  <c r="C72" i="12"/>
  <c r="K71" i="12"/>
  <c r="J71" i="12"/>
  <c r="I71" i="12"/>
  <c r="H71" i="12"/>
  <c r="G71" i="12"/>
  <c r="F71" i="12"/>
  <c r="E71" i="12"/>
  <c r="D71" i="12"/>
  <c r="C71" i="12"/>
  <c r="K70" i="12"/>
  <c r="J70" i="12"/>
  <c r="I70" i="12"/>
  <c r="H70" i="12"/>
  <c r="G70" i="12"/>
  <c r="F70" i="12"/>
  <c r="E70" i="12"/>
  <c r="D70" i="12"/>
  <c r="C70" i="12"/>
  <c r="K69" i="12"/>
  <c r="J69" i="12"/>
  <c r="I69" i="12"/>
  <c r="H69" i="12"/>
  <c r="G69" i="12"/>
  <c r="F69" i="12"/>
  <c r="E69" i="12"/>
  <c r="D69" i="12"/>
  <c r="C69" i="12"/>
  <c r="K68" i="12"/>
  <c r="J68" i="12"/>
  <c r="I68" i="12"/>
  <c r="H68" i="12"/>
  <c r="G68" i="12"/>
  <c r="F68" i="12"/>
  <c r="E68" i="12"/>
  <c r="D68" i="12"/>
  <c r="C68" i="12"/>
  <c r="K67" i="12"/>
  <c r="J67" i="12"/>
  <c r="I67" i="12"/>
  <c r="H67" i="12"/>
  <c r="G67" i="12"/>
  <c r="F67" i="12"/>
  <c r="E67" i="12"/>
  <c r="D67" i="12"/>
  <c r="C67" i="12"/>
  <c r="J66" i="12"/>
  <c r="I66" i="12"/>
  <c r="H66" i="12"/>
  <c r="G66" i="12"/>
  <c r="F66" i="12"/>
  <c r="E66" i="12"/>
  <c r="D66" i="12"/>
  <c r="C66" i="12"/>
  <c r="K66" i="12"/>
  <c r="C40" i="12" l="1"/>
  <c r="C96" i="12" s="1"/>
  <c r="D40" i="12"/>
  <c r="D96" i="12" s="1"/>
  <c r="E96" i="12"/>
  <c r="F96" i="12"/>
  <c r="G40" i="12"/>
  <c r="G96" i="12" s="1"/>
  <c r="H40" i="12"/>
  <c r="H96" i="12" s="1"/>
  <c r="I40" i="12"/>
  <c r="I96" i="12" s="1"/>
  <c r="F36" i="11"/>
  <c r="G14" i="11"/>
  <c r="G36" i="11" s="1"/>
  <c r="H14" i="11"/>
  <c r="H36" i="11" s="1"/>
  <c r="M7" i="2" l="1"/>
  <c r="N7" i="2" s="1"/>
  <c r="O7" i="2" s="1"/>
  <c r="P7" i="2" s="1"/>
  <c r="Q7" i="2" s="1"/>
  <c r="M7" i="4"/>
  <c r="N7" i="4" s="1"/>
  <c r="O7" i="4" s="1"/>
  <c r="P7" i="4" s="1"/>
  <c r="Q7" i="4" s="1"/>
  <c r="AT16" i="5"/>
  <c r="AS16" i="5"/>
  <c r="AR16" i="5"/>
  <c r="AQ43" i="5"/>
  <c r="AQ16" i="5" s="1"/>
  <c r="AP43" i="5"/>
  <c r="AP16" i="5" s="1"/>
  <c r="AO43" i="5"/>
  <c r="AO16" i="5" s="1"/>
  <c r="AK43" i="5"/>
  <c r="AK16" i="5" s="1"/>
  <c r="K43" i="5"/>
  <c r="K16" i="5" s="1"/>
  <c r="J43" i="5"/>
  <c r="J16" i="5" s="1"/>
  <c r="H43" i="5"/>
  <c r="H16" i="5" s="1"/>
  <c r="G43" i="5"/>
  <c r="G16" i="5" s="1"/>
  <c r="F43" i="5"/>
  <c r="F16" i="5" s="1"/>
  <c r="D11" i="5"/>
  <c r="D14" i="5"/>
  <c r="D22" i="5"/>
  <c r="S43" i="5"/>
  <c r="S16" i="5" s="1"/>
  <c r="T43" i="5"/>
  <c r="T16" i="5" s="1"/>
  <c r="U43" i="5"/>
  <c r="U16" i="5" s="1"/>
  <c r="V43" i="5"/>
  <c r="V16" i="5" s="1"/>
  <c r="W43" i="5"/>
  <c r="W16" i="5" s="1"/>
  <c r="X43" i="5"/>
  <c r="X16" i="5" s="1"/>
  <c r="Y43" i="5"/>
  <c r="Y16" i="5" s="1"/>
  <c r="Z43" i="5"/>
  <c r="Z16" i="5" s="1"/>
  <c r="AA43" i="5"/>
  <c r="AA16" i="5" s="1"/>
  <c r="AB43" i="5"/>
  <c r="AB16" i="5" s="1"/>
  <c r="AC43" i="5"/>
  <c r="AC16" i="5" s="1"/>
  <c r="AD43" i="5"/>
  <c r="AD16" i="5" s="1"/>
  <c r="AE43" i="5"/>
  <c r="AE16" i="5" s="1"/>
  <c r="AF43" i="5"/>
  <c r="AF16" i="5" s="1"/>
  <c r="AG43" i="5"/>
  <c r="AG16" i="5" s="1"/>
  <c r="AH43" i="5"/>
  <c r="AH16" i="5" s="1"/>
  <c r="AI8" i="8"/>
  <c r="AI43" i="5" s="1"/>
  <c r="AI16" i="5" s="1"/>
  <c r="AJ8" i="8"/>
  <c r="AJ43" i="5" s="1"/>
  <c r="AJ16" i="5" s="1"/>
  <c r="AL8" i="8"/>
  <c r="AL43" i="5" s="1"/>
  <c r="AL16" i="5" s="1"/>
  <c r="AM8" i="8"/>
  <c r="AM43" i="5" s="1"/>
  <c r="AM16" i="5" s="1"/>
  <c r="AN8" i="8"/>
  <c r="AN43" i="5" s="1"/>
  <c r="AN16" i="5" s="1"/>
  <c r="I9" i="8"/>
  <c r="I10" i="8"/>
  <c r="M7" i="5"/>
  <c r="N7" i="5" s="1"/>
  <c r="O7" i="5" s="1"/>
  <c r="P7" i="5" s="1"/>
  <c r="Q7" i="5" s="1"/>
  <c r="M7" i="1"/>
  <c r="N7" i="1" s="1"/>
  <c r="O7" i="1" s="1"/>
  <c r="P7" i="1" s="1"/>
  <c r="Q7" i="1" s="1"/>
  <c r="I8" i="8" l="1"/>
  <c r="I43" i="5" s="1"/>
  <c r="I16" i="5" s="1"/>
  <c r="K43" i="2" l="1"/>
  <c r="K42" i="2"/>
  <c r="K39" i="2"/>
  <c r="K30" i="2"/>
  <c r="K34" i="2" l="1"/>
  <c r="K41" i="2"/>
  <c r="K45" i="2" s="1"/>
  <c r="K13" i="2"/>
  <c r="K10" i="2"/>
  <c r="K9" i="2" l="1"/>
  <c r="K12" i="2"/>
  <c r="K11" i="2" l="1"/>
  <c r="AT43" i="2"/>
  <c r="AT30" i="2"/>
  <c r="AT34" i="2" s="1"/>
  <c r="AT42" i="2"/>
  <c r="AT41" i="2" s="1"/>
  <c r="AT39" i="2"/>
  <c r="K14" i="2" l="1"/>
  <c r="AT45" i="2"/>
  <c r="F17" i="5" l="1"/>
  <c r="AS30" i="2" l="1"/>
  <c r="AS34" i="2" l="1"/>
  <c r="S17" i="5"/>
  <c r="AQ30" i="2"/>
  <c r="AQ34" i="2" l="1"/>
  <c r="J32" i="2"/>
  <c r="J31" i="2"/>
  <c r="J28" i="2"/>
  <c r="AO30" i="2"/>
  <c r="AN30" i="2"/>
  <c r="AM30" i="2"/>
  <c r="AM34" i="2" s="1"/>
  <c r="AO34" i="2" l="1"/>
  <c r="AN34" i="2"/>
  <c r="AP34" i="2"/>
  <c r="J30" i="2"/>
  <c r="J34" i="2" l="1"/>
  <c r="I22" i="5"/>
  <c r="H22" i="5"/>
  <c r="G22" i="5"/>
  <c r="F22" i="5"/>
  <c r="E22" i="5"/>
  <c r="AN22" i="5"/>
  <c r="AM22" i="5"/>
  <c r="AL22" i="5"/>
  <c r="AK22" i="5"/>
  <c r="AJ22" i="5"/>
  <c r="AI22" i="5"/>
  <c r="AH22" i="5"/>
  <c r="AG22" i="5"/>
  <c r="AF22" i="5"/>
  <c r="AE22" i="5"/>
  <c r="AD22" i="5"/>
  <c r="AC22" i="5"/>
  <c r="AB22" i="5"/>
  <c r="AA22" i="5"/>
  <c r="Z22" i="5"/>
  <c r="Y22" i="5"/>
  <c r="X22" i="5"/>
  <c r="W22" i="5"/>
  <c r="V22" i="5"/>
  <c r="U22" i="5"/>
  <c r="T22" i="5"/>
  <c r="S22" i="5"/>
  <c r="I11" i="5"/>
  <c r="H11" i="5"/>
  <c r="G11" i="5"/>
  <c r="F11" i="5"/>
  <c r="E11" i="5"/>
  <c r="AN11" i="5"/>
  <c r="AM11" i="5"/>
  <c r="AL11" i="5"/>
  <c r="AK11" i="5"/>
  <c r="AJ11" i="5"/>
  <c r="AI11" i="5"/>
  <c r="AH11" i="5"/>
  <c r="AG11" i="5"/>
  <c r="AF11" i="5"/>
  <c r="AE11" i="5"/>
  <c r="AD11" i="5"/>
  <c r="AC11" i="5"/>
  <c r="AB11" i="5"/>
  <c r="AA11" i="5"/>
  <c r="Z11" i="5"/>
  <c r="Y11" i="5"/>
  <c r="X11" i="5"/>
  <c r="W11" i="5"/>
  <c r="V11" i="5"/>
  <c r="U11" i="5"/>
  <c r="T11" i="5"/>
  <c r="S11" i="5"/>
  <c r="I14" i="5"/>
  <c r="H14" i="5"/>
  <c r="G14" i="5"/>
  <c r="F14" i="5"/>
  <c r="E14" i="5"/>
  <c r="AN14" i="5"/>
  <c r="AM14" i="5"/>
  <c r="AL14" i="5"/>
  <c r="AK14" i="5"/>
  <c r="AJ14" i="5"/>
  <c r="AI14" i="5"/>
  <c r="AH14" i="5"/>
  <c r="AG14" i="5"/>
  <c r="AF14" i="5"/>
  <c r="AE14" i="5"/>
  <c r="AD14" i="5"/>
  <c r="AC14" i="5"/>
  <c r="AB14" i="5"/>
  <c r="AA14" i="5"/>
  <c r="Z14" i="5"/>
  <c r="Y14" i="5"/>
  <c r="X14" i="5"/>
  <c r="W14" i="5"/>
  <c r="V14" i="5"/>
  <c r="U14" i="5"/>
  <c r="T14" i="5"/>
  <c r="S14" i="5"/>
  <c r="H17" i="5"/>
  <c r="G17" i="5"/>
  <c r="AM17" i="5" l="1"/>
  <c r="AI17" i="5"/>
  <c r="AH17" i="5"/>
  <c r="AG17" i="5"/>
  <c r="AF17" i="5"/>
  <c r="AE17" i="5"/>
  <c r="AD17" i="5"/>
  <c r="AC17" i="5"/>
  <c r="AB17" i="5"/>
  <c r="AA17" i="5"/>
  <c r="Z17" i="5"/>
  <c r="Y17" i="5"/>
  <c r="X17" i="5"/>
  <c r="W17" i="5"/>
  <c r="V17" i="5"/>
  <c r="U17" i="5"/>
  <c r="T17" i="5"/>
  <c r="AL17" i="5" l="1"/>
  <c r="AK17" i="5"/>
  <c r="AN17" i="5"/>
  <c r="AJ17" i="5" l="1"/>
  <c r="I17" i="5"/>
  <c r="E16" i="5"/>
  <c r="E17" i="5"/>
</calcChain>
</file>

<file path=xl/sharedStrings.xml><?xml version="1.0" encoding="utf-8"?>
<sst xmlns="http://schemas.openxmlformats.org/spreadsheetml/2006/main" count="1355" uniqueCount="309">
  <si>
    <t>Contents</t>
  </si>
  <si>
    <t>Summary: Financial performance</t>
  </si>
  <si>
    <t>Return and debt ratios</t>
  </si>
  <si>
    <t>Fuel operating metrics</t>
  </si>
  <si>
    <t>Non-fuel retail operating metrics</t>
  </si>
  <si>
    <t>Consolidated statement of financial position</t>
  </si>
  <si>
    <t>Consolidated statement of profit or loss</t>
  </si>
  <si>
    <t>Consolidated statement of cash flow</t>
  </si>
  <si>
    <t>Segment data (AED)</t>
  </si>
  <si>
    <t>Segment data ($)</t>
  </si>
  <si>
    <t>OPEX</t>
  </si>
  <si>
    <t>Inventory movements and one-off items</t>
  </si>
  <si>
    <t>Glossary</t>
  </si>
  <si>
    <t>AEDm</t>
  </si>
  <si>
    <t>1Q18</t>
  </si>
  <si>
    <t>2Q18</t>
  </si>
  <si>
    <t>3Q18</t>
  </si>
  <si>
    <t>4Q18</t>
  </si>
  <si>
    <t>1Q19</t>
  </si>
  <si>
    <t>2Q19</t>
  </si>
  <si>
    <t>3Q19</t>
  </si>
  <si>
    <t>4Q19</t>
  </si>
  <si>
    <t>1Q20</t>
  </si>
  <si>
    <t>2Q20</t>
  </si>
  <si>
    <t>3Q20</t>
  </si>
  <si>
    <t>4Q20</t>
  </si>
  <si>
    <t>1Q21</t>
  </si>
  <si>
    <t>2Q21</t>
  </si>
  <si>
    <t>3Q21</t>
  </si>
  <si>
    <t>4Q21</t>
  </si>
  <si>
    <t>1Q22</t>
  </si>
  <si>
    <t>2Q22</t>
  </si>
  <si>
    <t>3Q22</t>
  </si>
  <si>
    <t>4Q22</t>
  </si>
  <si>
    <t>1Q23</t>
  </si>
  <si>
    <t>2Q23</t>
  </si>
  <si>
    <t>3Q23</t>
  </si>
  <si>
    <t>4Q23</t>
  </si>
  <si>
    <t>1Q24</t>
  </si>
  <si>
    <t>2Q24</t>
  </si>
  <si>
    <t>3Q24</t>
  </si>
  <si>
    <t>4Q24</t>
  </si>
  <si>
    <t>Revenues</t>
  </si>
  <si>
    <t>Gross profit</t>
  </si>
  <si>
    <t>Gross margin, %</t>
  </si>
  <si>
    <t>EBITDA</t>
  </si>
  <si>
    <t>EBITDA margin, %</t>
  </si>
  <si>
    <t>Underlying EBITDA*</t>
  </si>
  <si>
    <t>Underlying EBITDA margin, %</t>
  </si>
  <si>
    <t>EBIT</t>
  </si>
  <si>
    <t>Net profit</t>
  </si>
  <si>
    <t>Net margin, %</t>
  </si>
  <si>
    <t>Operating cash flows before movements in working capital</t>
  </si>
  <si>
    <t>Movements in working capital</t>
  </si>
  <si>
    <t>Net cash generated from operating activities</t>
  </si>
  <si>
    <t>CAPEX paid</t>
  </si>
  <si>
    <t>Free Cash Flow</t>
  </si>
  <si>
    <t>Free Cash Flow before movements in working capital</t>
  </si>
  <si>
    <t>CAPEX (incl. accruals and provisions) - MD&amp;A</t>
  </si>
  <si>
    <t>$m</t>
  </si>
  <si>
    <t>* EBITDA excl. inventory movements and one-off items</t>
  </si>
  <si>
    <t>2018-21 underlying EBITDA did not exclude commercial inventory movements</t>
  </si>
  <si>
    <t>Return on Capital Employed (ROCE), %</t>
  </si>
  <si>
    <t>Return on Equity (ROE), %</t>
  </si>
  <si>
    <t>Net debt/EBITDA, x</t>
  </si>
  <si>
    <t>Metrics - fuel</t>
  </si>
  <si>
    <t>Fuel retail network</t>
  </si>
  <si>
    <t>units</t>
  </si>
  <si>
    <t>Number of stations, eop</t>
  </si>
  <si>
    <t>Abu Dhabi &amp; Northern emirates</t>
  </si>
  <si>
    <t>Dubai</t>
  </si>
  <si>
    <t>Number of service stations - UAE, eop</t>
  </si>
  <si>
    <t>KSA</t>
  </si>
  <si>
    <t>Egypt</t>
  </si>
  <si>
    <t>Total number of service stations, eop</t>
  </si>
  <si>
    <t>Fuel volumes - UAE &amp; KSA</t>
  </si>
  <si>
    <t>m liters</t>
  </si>
  <si>
    <t>Commercial</t>
  </si>
  <si>
    <t>Corporate</t>
  </si>
  <si>
    <t>Aviation</t>
  </si>
  <si>
    <t>Total volumes (UAE &amp; KSA)</t>
  </si>
  <si>
    <t>Fuel volumes - Egypt</t>
  </si>
  <si>
    <t>2023*</t>
  </si>
  <si>
    <t>Total volumes (Egypt)</t>
  </si>
  <si>
    <t>* Feb-Dec 2023</t>
  </si>
  <si>
    <t>Fuel volumes - total</t>
  </si>
  <si>
    <t>Total volumes (UAE, KSA, Egypt)</t>
  </si>
  <si>
    <t>Fuel transactions - UAE</t>
  </si>
  <si>
    <t>m</t>
  </si>
  <si>
    <t>Number of fuel transactions - UAE</t>
  </si>
  <si>
    <t>Metrics - non-fuel</t>
  </si>
  <si>
    <t>Number of non-fuel transactions, m</t>
  </si>
  <si>
    <t>Conversion rate (based on sites that have convenience stores), %</t>
  </si>
  <si>
    <t>Average basket size, $</t>
  </si>
  <si>
    <t>Average gross basket size, $</t>
  </si>
  <si>
    <t>n.a.</t>
  </si>
  <si>
    <t>Assets</t>
  </si>
  <si>
    <t>Non-current assets</t>
  </si>
  <si>
    <t>Property, plant and equipment</t>
  </si>
  <si>
    <t>Right-of-use assets</t>
  </si>
  <si>
    <t>Goodwill and intangible assets</t>
  </si>
  <si>
    <t>Advances to contractors</t>
  </si>
  <si>
    <t>Deferred tax assets</t>
  </si>
  <si>
    <t>Other non-current assets</t>
  </si>
  <si>
    <t>Total non-current assets</t>
  </si>
  <si>
    <t>Current assets</t>
  </si>
  <si>
    <t>Inventories</t>
  </si>
  <si>
    <t>Trade receivables and other current assets</t>
  </si>
  <si>
    <t>Due from related parties</t>
  </si>
  <si>
    <t>Assets classified as held for sale</t>
  </si>
  <si>
    <t>Term deposits</t>
  </si>
  <si>
    <t>Cash and bank balances</t>
  </si>
  <si>
    <t>Total current assets</t>
  </si>
  <si>
    <t>Total assets</t>
  </si>
  <si>
    <t>Equity and liabilities</t>
  </si>
  <si>
    <t>Equity</t>
  </si>
  <si>
    <t>Share capital</t>
  </si>
  <si>
    <t>Statutory reserve</t>
  </si>
  <si>
    <t>Capital contribution</t>
  </si>
  <si>
    <t>Hedge reserve</t>
  </si>
  <si>
    <t>Foreign currency translation reserve</t>
  </si>
  <si>
    <t>Retained earnings</t>
  </si>
  <si>
    <t>Equity attributable to owners of the Company</t>
  </si>
  <si>
    <t>Non-controlling interests</t>
  </si>
  <si>
    <t>Total equity</t>
  </si>
  <si>
    <t>Non-current liabilities</t>
  </si>
  <si>
    <t>Lease liabilities</t>
  </si>
  <si>
    <t>Borrowings</t>
  </si>
  <si>
    <t>Derivative financial instruments</t>
  </si>
  <si>
    <t>Provisions for decommissioning</t>
  </si>
  <si>
    <t>Provision for employees' end of service benefit</t>
  </si>
  <si>
    <t>Deferred tax liability</t>
  </si>
  <si>
    <t>Other non-current liabilities</t>
  </si>
  <si>
    <t>Total non-current liabilities</t>
  </si>
  <si>
    <t>Current liabilities</t>
  </si>
  <si>
    <t>Trade and other payables</t>
  </si>
  <si>
    <t>Due to related parties</t>
  </si>
  <si>
    <t>Short term borrowings</t>
  </si>
  <si>
    <t>Total current liabilities</t>
  </si>
  <si>
    <t>Total liabilities</t>
  </si>
  <si>
    <t>Total equity and liabilities</t>
  </si>
  <si>
    <t>AEDm, unless stated otherwise</t>
  </si>
  <si>
    <t>Revenue</t>
  </si>
  <si>
    <t>Direct costs</t>
  </si>
  <si>
    <t>Distribution and administrative expenses</t>
  </si>
  <si>
    <t>Other income</t>
  </si>
  <si>
    <t>Impairment losses and other operating expenses</t>
  </si>
  <si>
    <t>Operating profit</t>
  </si>
  <si>
    <t>Interest income</t>
  </si>
  <si>
    <t>Finance costs</t>
  </si>
  <si>
    <t>Profit before tax</t>
  </si>
  <si>
    <t>Income tax expense</t>
  </si>
  <si>
    <t>Profit for the year</t>
  </si>
  <si>
    <t>Attributable to equity holders of the Company</t>
  </si>
  <si>
    <t>Basic and dilited EPS, AED/share</t>
  </si>
  <si>
    <t>$m, unless stated otherwise</t>
  </si>
  <si>
    <t>Basic and dilited EPS, $/share</t>
  </si>
  <si>
    <t>Cash flows from operating activities</t>
  </si>
  <si>
    <t>Profit for the year before tax</t>
  </si>
  <si>
    <t>Adjustments for:</t>
  </si>
  <si>
    <t>Depreciation of property, plant and equipment</t>
  </si>
  <si>
    <t>Depreciation of right-of-use assets</t>
  </si>
  <si>
    <t>Amortization of intangible assets</t>
  </si>
  <si>
    <t>Impairment losses on receivables</t>
  </si>
  <si>
    <t>Recoveries on receivables</t>
  </si>
  <si>
    <t>Employees’ end of service benefit charge</t>
  </si>
  <si>
    <t>Impairment of property, plant and equipment</t>
  </si>
  <si>
    <t>(Reversal)/write down of finished goods to net realisable value</t>
  </si>
  <si>
    <t>Provision for slow moving and obsolete inventories</t>
  </si>
  <si>
    <t>Provisions/write-offs for inventories</t>
  </si>
  <si>
    <t>(Increase)/decrease in inventories</t>
  </si>
  <si>
    <t>Decrease/(increase) in trade receivables and other current assets</t>
  </si>
  <si>
    <t>Decrease in due from related parties</t>
  </si>
  <si>
    <t>Increase in trade and other payables</t>
  </si>
  <si>
    <t>(Decrease)/increase in due to related parties</t>
  </si>
  <si>
    <t>Cash generated from operating activities</t>
  </si>
  <si>
    <t>Payment of employees’ end of service benefit</t>
  </si>
  <si>
    <t>Payment of income taxes</t>
  </si>
  <si>
    <t>Cash flows from investing activities</t>
  </si>
  <si>
    <t>Payments for purchases of property, plant and equipment</t>
  </si>
  <si>
    <t>Payment for transfer of property, plant and equipment from a related party</t>
  </si>
  <si>
    <t>Payments for advances to contractors</t>
  </si>
  <si>
    <t>Proceeds from disposal of property, plant and equipment</t>
  </si>
  <si>
    <t>Increase in term deposits with maturity more than three months</t>
  </si>
  <si>
    <t>Interest received</t>
  </si>
  <si>
    <t>Payments for acquisition of subsidiary, net of cash acquired</t>
  </si>
  <si>
    <t>Net cash used in investing activities</t>
  </si>
  <si>
    <t>Cash flows from financing activities</t>
  </si>
  <si>
    <t>Payment of lease liabilities</t>
  </si>
  <si>
    <t>Net proceeds from borrowings</t>
  </si>
  <si>
    <t>Repayment of borrowings</t>
  </si>
  <si>
    <t>Payment of transaction costs – revolving facility</t>
  </si>
  <si>
    <t>Capital contribution repayment</t>
  </si>
  <si>
    <t>Dividends paid</t>
  </si>
  <si>
    <t>Finance cost paid</t>
  </si>
  <si>
    <t>Net cash used in financing activities</t>
  </si>
  <si>
    <t>Net (decrease)/increase in cash and cash equivalents</t>
  </si>
  <si>
    <t>Cash and cash equivalents at the beginning of the year</t>
  </si>
  <si>
    <t>Effect of foreign exchange rate changes</t>
  </si>
  <si>
    <t>Cash and cash equivalents at the end of the year</t>
  </si>
  <si>
    <t xml:space="preserve">Segment data - AED </t>
  </si>
  <si>
    <t>Retail segment Revenues</t>
  </si>
  <si>
    <t>Fuel retail revenues</t>
  </si>
  <si>
    <t>Non-fuel retail revenues</t>
  </si>
  <si>
    <t>Convenience stores revenues (GCC only)</t>
  </si>
  <si>
    <t>Commercial segment revenues</t>
  </si>
  <si>
    <t xml:space="preserve">  Corporate revenues</t>
  </si>
  <si>
    <t xml:space="preserve">  Aviation revenues</t>
  </si>
  <si>
    <t>Total revenues</t>
  </si>
  <si>
    <t>Retail segment gross profit</t>
  </si>
  <si>
    <t>Retail segment gross margin, %</t>
  </si>
  <si>
    <t>Retail fuel gross profit</t>
  </si>
  <si>
    <t>Retail fuel gross margin, %</t>
  </si>
  <si>
    <t>Non-fuel retail gross profit</t>
  </si>
  <si>
    <t>Non-fuel retail gross margin, %</t>
  </si>
  <si>
    <t>Convenience stores gross profit (GCC only)</t>
  </si>
  <si>
    <t>Convenience stores gross margin (GCC only), %</t>
  </si>
  <si>
    <t>Commercial segment gross profit</t>
  </si>
  <si>
    <t>Commercial segment gross margin, %</t>
  </si>
  <si>
    <t>Corporate gross profit</t>
  </si>
  <si>
    <t>Corporate gross margin, %</t>
  </si>
  <si>
    <t>Aviation gross profit</t>
  </si>
  <si>
    <t>Aviation gross margin, %</t>
  </si>
  <si>
    <t>Total gross profit</t>
  </si>
  <si>
    <t>Total gross margin, %</t>
  </si>
  <si>
    <t>Retail segment EBITDA</t>
  </si>
  <si>
    <t>Retail segment EBITDA margin, %</t>
  </si>
  <si>
    <t>Commercial segment EBITDA</t>
  </si>
  <si>
    <t>Commercial segment EBITDA margin, %</t>
  </si>
  <si>
    <t>Corporate EBITDA</t>
  </si>
  <si>
    <t>Corporate EBITDA margin, %</t>
  </si>
  <si>
    <t>Aviation EBITDA</t>
  </si>
  <si>
    <t>Aviation EBITDA margin, %</t>
  </si>
  <si>
    <t>Unallocated</t>
  </si>
  <si>
    <t>Total EBITDA</t>
  </si>
  <si>
    <t>Total EBITDA margin, %</t>
  </si>
  <si>
    <t>Segment data - $</t>
  </si>
  <si>
    <t>Staff costs</t>
  </si>
  <si>
    <t>Repairs, maintenance and consumables</t>
  </si>
  <si>
    <t>Distribution and marketing expenses</t>
  </si>
  <si>
    <t>Utilities</t>
  </si>
  <si>
    <t>Insurance</t>
  </si>
  <si>
    <t>Other costs</t>
  </si>
  <si>
    <t>Costs, excl. depreciation</t>
  </si>
  <si>
    <t>Depreciation</t>
  </si>
  <si>
    <t>Total costs</t>
  </si>
  <si>
    <t>Inventory movements*</t>
  </si>
  <si>
    <t>Inventory movements</t>
  </si>
  <si>
    <t>Retail inventory movements</t>
  </si>
  <si>
    <t>Commercial inventory movements</t>
  </si>
  <si>
    <t>One-off items</t>
  </si>
  <si>
    <r>
      <rPr>
        <sz val="10"/>
        <color rgb="FF0070C0"/>
        <rFont val="Arial"/>
        <family val="2"/>
      </rPr>
      <t xml:space="preserve">Net debt </t>
    </r>
    <r>
      <rPr>
        <sz val="10"/>
        <rFont val="Arial"/>
        <family val="2"/>
      </rPr>
      <t>is calculated as total interest bearing debt less cash and bank balances (including term deposits with banks).</t>
    </r>
  </si>
  <si>
    <r>
      <rPr>
        <sz val="10"/>
        <color rgb="FF0070C0"/>
        <rFont val="Arial"/>
        <family val="2"/>
      </rPr>
      <t xml:space="preserve">Free cash flow </t>
    </r>
    <r>
      <rPr>
        <sz val="10"/>
        <rFont val="Arial"/>
        <family val="2"/>
      </rPr>
      <t>is calculated as net cash generated from operating activities less payments for purchase of property, plant &amp; equipment, and advances to contractors.</t>
    </r>
  </si>
  <si>
    <r>
      <rPr>
        <sz val="10"/>
        <color rgb="FF0070C0"/>
        <rFont val="Arial"/>
        <family val="2"/>
      </rPr>
      <t xml:space="preserve">Capital employed </t>
    </r>
    <r>
      <rPr>
        <sz val="10"/>
        <rFont val="Arial"/>
        <family val="2"/>
      </rPr>
      <t>is calculated as the sum of total assets minus non-interest bearing current liabilities.</t>
    </r>
  </si>
  <si>
    <r>
      <rPr>
        <sz val="10"/>
        <color rgb="FF0070C0"/>
        <rFont val="Arial"/>
        <family val="2"/>
      </rPr>
      <t xml:space="preserve">Return on capital employed </t>
    </r>
    <r>
      <rPr>
        <sz val="10"/>
        <rFont val="Arial"/>
        <family val="2"/>
      </rPr>
      <t>is calculated as operating profit for the twelve months ended divided by capital employed on the last day of the period presented.</t>
    </r>
  </si>
  <si>
    <r>
      <rPr>
        <sz val="10"/>
        <color rgb="FF0070C0"/>
        <rFont val="Arial"/>
        <family val="2"/>
      </rPr>
      <t xml:space="preserve">Return on equity </t>
    </r>
    <r>
      <rPr>
        <sz val="10"/>
        <rFont val="Arial"/>
        <family val="2"/>
      </rPr>
      <t>is calculated as profit distributable to equity holders of the Company for the period of twelve months ended divided by equity attributable to owners of the Company on the last day of the period presented.</t>
    </r>
  </si>
  <si>
    <r>
      <rPr>
        <sz val="10"/>
        <color rgb="FF0070C0"/>
        <rFont val="Arial"/>
        <family val="2"/>
      </rPr>
      <t xml:space="preserve">Net debt to EBITDA ratio </t>
    </r>
    <r>
      <rPr>
        <sz val="10"/>
        <rFont val="Arial"/>
        <family val="2"/>
      </rPr>
      <t xml:space="preserve">is calculated interest bearing net debt as of the end of the period presented, divided by EBITDA for the twelve months ended on the last day of the period presented.
</t>
    </r>
  </si>
  <si>
    <r>
      <rPr>
        <sz val="10"/>
        <color rgb="FF0070C0"/>
        <rFont val="Arial"/>
        <family val="2"/>
      </rPr>
      <t xml:space="preserve">Leverage ratio </t>
    </r>
    <r>
      <rPr>
        <sz val="10"/>
        <rFont val="Arial"/>
        <family val="2"/>
      </rPr>
      <t>is calculated as (a) interest bearing net debt, divided by (b) the sum of interest bearing net debt plus total equity.</t>
    </r>
  </si>
  <si>
    <r>
      <rPr>
        <sz val="10"/>
        <color rgb="FF0070C0"/>
        <rFont val="Arial"/>
        <family val="2"/>
      </rPr>
      <t xml:space="preserve">Average basket size </t>
    </r>
    <r>
      <rPr>
        <sz val="10"/>
        <rFont val="Arial"/>
        <family val="2"/>
      </rPr>
      <t xml:space="preserve">is calculated as convenience store revenue divided by number of convenience store transactions.
</t>
    </r>
  </si>
  <si>
    <r>
      <rPr>
        <sz val="10"/>
        <color rgb="FF0070C0"/>
        <rFont val="Arial"/>
        <family val="2"/>
      </rPr>
      <t xml:space="preserve">Average gross basket size </t>
    </r>
    <r>
      <rPr>
        <sz val="10"/>
        <rFont val="Arial"/>
        <family val="2"/>
      </rPr>
      <t>is calculated as total convenience store sales revenue (including revenue from consignment items shown under other operating income) divided by number of convenience store transactions.</t>
    </r>
  </si>
  <si>
    <t>Number of VICs</t>
  </si>
  <si>
    <t>Number of Vehicles Inspected - Fresh Tests, thousands</t>
  </si>
  <si>
    <t>Other Vehicle Inspection Transactions, thousands</t>
  </si>
  <si>
    <t>1Q25</t>
  </si>
  <si>
    <t>CAPEX (accrual basis) - MD&amp;A</t>
  </si>
  <si>
    <t>1H24</t>
  </si>
  <si>
    <t>9M24</t>
  </si>
  <si>
    <t>Decrease/(increase) in due from related parties</t>
  </si>
  <si>
    <t>(Decrease)/increase in trade and other payables</t>
  </si>
  <si>
    <t>Reversal of expected credit losses</t>
  </si>
  <si>
    <t>Expected credit losses on receivables</t>
  </si>
  <si>
    <t>Allowance for slow moving and obsolete raw materials, spare parts,
consumables and LPG cylinders</t>
  </si>
  <si>
    <t>Lease interest expense</t>
  </si>
  <si>
    <t>2Q25</t>
  </si>
  <si>
    <t>1H18</t>
  </si>
  <si>
    <t>9M18</t>
  </si>
  <si>
    <t>1H19</t>
  </si>
  <si>
    <t>9M19</t>
  </si>
  <si>
    <t>1H20</t>
  </si>
  <si>
    <t>9M20</t>
  </si>
  <si>
    <t>1H21</t>
  </si>
  <si>
    <t>9M21</t>
  </si>
  <si>
    <t>1H22</t>
  </si>
  <si>
    <t>9M22</t>
  </si>
  <si>
    <t>1H23</t>
  </si>
  <si>
    <t>9M23</t>
  </si>
  <si>
    <t>1H25</t>
  </si>
  <si>
    <t>Gain/(loss) on disposal of property, plant and equipment</t>
  </si>
  <si>
    <t>Own shares acquired</t>
  </si>
  <si>
    <t>Treasury shares</t>
  </si>
  <si>
    <t>Other reserve</t>
  </si>
  <si>
    <t>* In 2022 ADNOC Distribution started disclosure of commercial inventory movements in addition to disclosure of retail inventory movements</t>
  </si>
  <si>
    <t>3Q25</t>
  </si>
  <si>
    <t>9M25</t>
  </si>
  <si>
    <t>Gain on disposals of property, plant and equipment and modifications
of right-of-use assets</t>
  </si>
  <si>
    <t>1Q23**</t>
  </si>
  <si>
    <t>** Feb-Mar 2023</t>
  </si>
  <si>
    <t>4Q25</t>
  </si>
  <si>
    <t>Retail</t>
  </si>
  <si>
    <t>1Q26</t>
  </si>
  <si>
    <t>Growth CAPEX**</t>
  </si>
  <si>
    <t>Maintenance CAPEX**</t>
  </si>
  <si>
    <t>** Certain non-fuel retail and EV projects CAPEX was reclassified from Maintenance CAPEX to Growth CAPEX from 1Q24 onwards</t>
  </si>
  <si>
    <t>Financial and Operating Information 2018-2Q26</t>
  </si>
  <si>
    <t>2Q26</t>
  </si>
  <si>
    <t>Non-fuel operating metrics - UAE</t>
  </si>
  <si>
    <t>Number of convenience stores, eop</t>
  </si>
  <si>
    <t>Vehicle inspection centres - UAE</t>
  </si>
  <si>
    <t>1H26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</si>
</sst>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0.00_);_(* \(#,##0.00\);_(* &quot;-&quot;??_);_(@_)"/>
    <numFmt numFmtId="164" formatCode="_-* #,##0.00_-;\-* #,##0.00_-;_-* &quot;-&quot;??_-;_-@_-"/>
    <numFmt numFmtId="165" formatCode="_-* #,##0_-;\-* #,##0_-;_-* &quot;-&quot;??_-;_-@_-"/>
    <numFmt numFmtId="166" formatCode="0.0%"/>
    <numFmt numFmtId="167" formatCode="_(* #,##0_);_(* \(#,##0\);_(* &quot;-&quot;??_);_(@_)"/>
    <numFmt numFmtId="168" formatCode="_(* #,##0.0_);_(* \(#,##0.0\);_(* &quot;-&quot;??_);_(@_)"/>
    <numFmt numFmtId="169" formatCode="_-* #,##0.0_-;\-* #,##0.0_-;_-* &quot;-&quot;??_-;_-@_-"/>
    <numFmt numFmtId="170" formatCode="_-* #,##0.000_-;\-* #,##0.000_-;_-* &quot;-&quot;??_-;_-@_-"/>
  </numFmts>
  <fonts count="23" x14ac:knownFonts="1">
    <font>
      <sz val="9"/>
      <color theme="1"/>
      <name val="Arial Narrow"/>
      <family val="2"/>
    </font>
    <font>
      <sz val="9"/>
      <color theme="1"/>
      <name val="Arial Narrow"/>
      <family val="2"/>
    </font>
    <font>
      <sz val="11"/>
      <color theme="1"/>
      <name val="Calibri"/>
      <family val="2"/>
      <scheme val="minor"/>
    </font>
    <font>
      <sz val="9"/>
      <name val="Arial Narrow"/>
      <family val="2"/>
      <charset val="204"/>
    </font>
    <font>
      <sz val="8"/>
      <name val="Arial Narrow"/>
      <family val="2"/>
    </font>
    <font>
      <b/>
      <sz val="15"/>
      <color rgb="FF0070C0"/>
      <name val="Arial"/>
      <family val="2"/>
    </font>
    <font>
      <sz val="9"/>
      <color theme="1"/>
      <name val="Arial"/>
      <family val="2"/>
    </font>
    <font>
      <sz val="10"/>
      <color theme="1"/>
      <name val="Arial"/>
      <family val="2"/>
    </font>
    <font>
      <sz val="10"/>
      <color rgb="FF0070C0"/>
      <name val="Arial"/>
      <family val="2"/>
    </font>
    <font>
      <b/>
      <sz val="10"/>
      <name val="Arial"/>
      <family val="2"/>
    </font>
    <font>
      <sz val="10"/>
      <name val="Arial"/>
      <family val="2"/>
    </font>
    <font>
      <sz val="10"/>
      <color theme="0"/>
      <name val="Arial"/>
      <family val="2"/>
    </font>
    <font>
      <b/>
      <sz val="10"/>
      <color theme="0"/>
      <name val="Arial"/>
      <family val="2"/>
    </font>
    <font>
      <b/>
      <sz val="10"/>
      <color theme="1"/>
      <name val="Arial"/>
      <family val="2"/>
    </font>
    <font>
      <i/>
      <sz val="10"/>
      <name val="Arial"/>
      <family val="2"/>
    </font>
    <font>
      <i/>
      <sz val="10"/>
      <color theme="0"/>
      <name val="Arial"/>
      <family val="2"/>
    </font>
    <font>
      <sz val="15"/>
      <color rgb="FF0070C0"/>
      <name val="Arial"/>
      <family val="2"/>
    </font>
    <font>
      <b/>
      <i/>
      <sz val="10"/>
      <name val="Arial"/>
      <family val="2"/>
    </font>
    <font>
      <b/>
      <sz val="10"/>
      <color rgb="FF002060"/>
      <name val="Arial"/>
      <family val="2"/>
    </font>
    <font>
      <b/>
      <sz val="10"/>
      <color rgb="FF7030A0"/>
      <name val="Arial"/>
      <family val="2"/>
    </font>
    <font>
      <sz val="11"/>
      <color rgb="FF0070C0"/>
      <name val="Arial"/>
      <family val="2"/>
    </font>
    <font>
      <sz val="12"/>
      <name val="Arial"/>
      <family val="2"/>
    </font>
    <font>
      <sz val="10"/>
      <color rgb="FF7030A0"/>
      <name val="Arial"/>
      <family val="2"/>
    </font>
  </fonts>
  <fills count="3">
    <fill>
      <patternFill patternType="none"/>
    </fill>
    <fill>
      <patternFill patternType="gray125"/>
    </fill>
    <fill>
      <patternFill patternType="solid">
        <fgColor theme="8" tint="0.79998168889431442"/>
        <bgColor indexed="64"/>
      </patternFill>
    </fill>
  </fills>
  <borders count="17">
    <border>
      <left/>
      <right/>
      <top/>
      <bottom/>
      <diagonal/>
    </border>
    <border>
      <left/>
      <right/>
      <top/>
      <bottom style="thin">
        <color indexed="64"/>
      </bottom>
      <diagonal/>
    </border>
    <border>
      <left/>
      <right/>
      <top style="thin">
        <color indexed="64"/>
      </top>
      <bottom/>
      <diagonal/>
    </border>
    <border>
      <left/>
      <right/>
      <top/>
      <bottom style="medium">
        <color rgb="FF0070C0"/>
      </bottom>
      <diagonal/>
    </border>
    <border>
      <left/>
      <right/>
      <top style="thin">
        <color rgb="FF0070C0"/>
      </top>
      <bottom style="thin">
        <color rgb="FF0070C0"/>
      </bottom>
      <diagonal/>
    </border>
    <border>
      <left style="hair">
        <color rgb="FF0070C0"/>
      </left>
      <right/>
      <top style="thin">
        <color rgb="FF0070C0"/>
      </top>
      <bottom style="thin">
        <color rgb="FF0070C0"/>
      </bottom>
      <diagonal/>
    </border>
    <border>
      <left/>
      <right style="hair">
        <color rgb="FF0070C0"/>
      </right>
      <top style="thin">
        <color rgb="FF0070C0"/>
      </top>
      <bottom style="thin">
        <color rgb="FF0070C0"/>
      </bottom>
      <diagonal/>
    </border>
    <border>
      <left style="hair">
        <color rgb="FF0070C0"/>
      </left>
      <right/>
      <top/>
      <bottom/>
      <diagonal/>
    </border>
    <border>
      <left/>
      <right style="hair">
        <color rgb="FF0070C0"/>
      </right>
      <top/>
      <bottom/>
      <diagonal/>
    </border>
    <border>
      <left/>
      <right/>
      <top/>
      <bottom style="double">
        <color rgb="FF0070C0"/>
      </bottom>
      <diagonal/>
    </border>
    <border>
      <left style="hair">
        <color rgb="FF0070C0"/>
      </left>
      <right/>
      <top/>
      <bottom style="double">
        <color rgb="FF0070C0"/>
      </bottom>
      <diagonal/>
    </border>
    <border>
      <left/>
      <right style="hair">
        <color rgb="FF0070C0"/>
      </right>
      <top/>
      <bottom style="double">
        <color rgb="FF0070C0"/>
      </bottom>
      <diagonal/>
    </border>
    <border>
      <left/>
      <right/>
      <top/>
      <bottom style="double">
        <color theme="4"/>
      </bottom>
      <diagonal/>
    </border>
    <border>
      <left style="hair">
        <color rgb="FF0070C0"/>
      </left>
      <right/>
      <top/>
      <bottom style="double">
        <color theme="4"/>
      </bottom>
      <diagonal/>
    </border>
    <border>
      <left/>
      <right style="hair">
        <color rgb="FF0070C0"/>
      </right>
      <top/>
      <bottom style="double">
        <color theme="4"/>
      </bottom>
      <diagonal/>
    </border>
    <border>
      <left style="hair">
        <color rgb="FF0070C0"/>
      </left>
      <right/>
      <top style="thin">
        <color indexed="64"/>
      </top>
      <bottom/>
      <diagonal/>
    </border>
    <border>
      <left/>
      <right style="hair">
        <color rgb="FF0070C0"/>
      </right>
      <top style="thin">
        <color indexed="64"/>
      </top>
      <bottom/>
      <diagonal/>
    </border>
  </borders>
  <cellStyleXfs count="7">
    <xf numFmtId="0" fontId="0" fillId="0" borderId="0"/>
    <xf numFmtId="164" fontId="1" fillId="0" borderId="0" applyFont="0" applyFill="0" applyBorder="0" applyAlignment="0" applyProtection="0"/>
    <xf numFmtId="9" fontId="1" fillId="0" borderId="0" applyFont="0" applyFill="0" applyBorder="0" applyAlignment="0" applyProtection="0"/>
    <xf numFmtId="0" fontId="2" fillId="0" borderId="0"/>
    <xf numFmtId="164" fontId="2" fillId="0" borderId="0" applyFont="0" applyFill="0" applyBorder="0" applyAlignment="0" applyProtection="0"/>
    <xf numFmtId="9" fontId="2" fillId="0" borderId="0" applyFont="0" applyFill="0" applyBorder="0" applyAlignment="0" applyProtection="0"/>
    <xf numFmtId="43" fontId="3" fillId="0" borderId="0" applyFont="0" applyFill="0" applyBorder="0" applyAlignment="0" applyProtection="0"/>
  </cellStyleXfs>
  <cellXfs count="228">
    <xf numFmtId="0" fontId="0" fillId="0" borderId="0" xfId="0"/>
    <xf numFmtId="0" fontId="5" fillId="0" borderId="0" xfId="0" applyFont="1"/>
    <xf numFmtId="0" fontId="6" fillId="0" borderId="0" xfId="0" applyFont="1"/>
    <xf numFmtId="0" fontId="7" fillId="0" borderId="0" xfId="0" applyFont="1"/>
    <xf numFmtId="0" fontId="8" fillId="0" borderId="0" xfId="0" applyFont="1"/>
    <xf numFmtId="0" fontId="9" fillId="0" borderId="0" xfId="3" applyFont="1"/>
    <xf numFmtId="0" fontId="10" fillId="0" borderId="0" xfId="0" applyFont="1"/>
    <xf numFmtId="0" fontId="11" fillId="0" borderId="0" xfId="0" applyFont="1"/>
    <xf numFmtId="0" fontId="10" fillId="0" borderId="0" xfId="3" applyFont="1"/>
    <xf numFmtId="0" fontId="11" fillId="0" borderId="0" xfId="3" applyFont="1"/>
    <xf numFmtId="0" fontId="12" fillId="0" borderId="0" xfId="3" applyFont="1" applyAlignment="1">
      <alignment horizontal="right"/>
    </xf>
    <xf numFmtId="0" fontId="14" fillId="0" borderId="0" xfId="3" applyFont="1"/>
    <xf numFmtId="166" fontId="14" fillId="0" borderId="0" xfId="5" applyNumberFormat="1" applyFont="1" applyFill="1" applyBorder="1"/>
    <xf numFmtId="166" fontId="15" fillId="0" borderId="0" xfId="5" applyNumberFormat="1" applyFont="1" applyFill="1" applyBorder="1"/>
    <xf numFmtId="43" fontId="11" fillId="0" borderId="0" xfId="6" applyFont="1" applyFill="1" applyBorder="1"/>
    <xf numFmtId="0" fontId="16" fillId="0" borderId="0" xfId="3" applyFont="1"/>
    <xf numFmtId="0" fontId="10" fillId="0" borderId="1" xfId="0" applyFont="1" applyBorder="1"/>
    <xf numFmtId="0" fontId="10" fillId="0" borderId="3" xfId="0" applyFont="1" applyBorder="1"/>
    <xf numFmtId="0" fontId="9" fillId="2" borderId="4" xfId="3" applyFont="1" applyFill="1" applyBorder="1"/>
    <xf numFmtId="0" fontId="9" fillId="2" borderId="4" xfId="3" applyFont="1" applyFill="1" applyBorder="1" applyAlignment="1">
      <alignment horizontal="right"/>
    </xf>
    <xf numFmtId="165" fontId="9" fillId="2" borderId="4" xfId="4" applyNumberFormat="1" applyFont="1" applyFill="1" applyBorder="1" applyAlignment="1">
      <alignment horizontal="right"/>
    </xf>
    <xf numFmtId="165" fontId="13" fillId="2" borderId="4" xfId="4" applyNumberFormat="1" applyFont="1" applyFill="1" applyBorder="1" applyAlignment="1">
      <alignment horizontal="right"/>
    </xf>
    <xf numFmtId="165" fontId="9" fillId="2" borderId="5" xfId="4" applyNumberFormat="1" applyFont="1" applyFill="1" applyBorder="1" applyAlignment="1">
      <alignment horizontal="right"/>
    </xf>
    <xf numFmtId="165" fontId="9" fillId="2" borderId="6" xfId="4" applyNumberFormat="1" applyFont="1" applyFill="1" applyBorder="1" applyAlignment="1">
      <alignment horizontal="right"/>
    </xf>
    <xf numFmtId="166" fontId="14" fillId="0" borderId="7" xfId="5" applyNumberFormat="1" applyFont="1" applyFill="1" applyBorder="1"/>
    <xf numFmtId="166" fontId="14" fillId="0" borderId="8" xfId="5" applyNumberFormat="1" applyFont="1" applyFill="1" applyBorder="1"/>
    <xf numFmtId="0" fontId="12" fillId="0" borderId="0" xfId="3" applyFont="1"/>
    <xf numFmtId="165" fontId="10" fillId="0" borderId="0" xfId="4" applyNumberFormat="1" applyFont="1" applyBorder="1"/>
    <xf numFmtId="169" fontId="11" fillId="0" borderId="0" xfId="4" applyNumberFormat="1" applyFont="1" applyBorder="1"/>
    <xf numFmtId="165" fontId="11" fillId="0" borderId="0" xfId="4" applyNumberFormat="1" applyFont="1" applyBorder="1"/>
    <xf numFmtId="0" fontId="10" fillId="0" borderId="0" xfId="3" applyFont="1" applyAlignment="1">
      <alignment horizontal="left" indent="1"/>
    </xf>
    <xf numFmtId="0" fontId="11" fillId="0" borderId="0" xfId="3" applyFont="1" applyAlignment="1">
      <alignment horizontal="left" indent="1"/>
    </xf>
    <xf numFmtId="167" fontId="10" fillId="0" borderId="0" xfId="6" applyNumberFormat="1" applyFont="1" applyFill="1" applyBorder="1"/>
    <xf numFmtId="167" fontId="10" fillId="0" borderId="0" xfId="6" applyNumberFormat="1" applyFont="1" applyFill="1"/>
    <xf numFmtId="167" fontId="9" fillId="0" borderId="0" xfId="6" applyNumberFormat="1" applyFont="1" applyFill="1" applyBorder="1"/>
    <xf numFmtId="165" fontId="9" fillId="0" borderId="0" xfId="4" applyNumberFormat="1" applyFont="1" applyBorder="1"/>
    <xf numFmtId="165" fontId="12" fillId="0" borderId="0" xfId="4" applyNumberFormat="1" applyFont="1" applyBorder="1"/>
    <xf numFmtId="167" fontId="12" fillId="0" borderId="0" xfId="6" applyNumberFormat="1" applyFont="1" applyFill="1" applyBorder="1"/>
    <xf numFmtId="166" fontId="11" fillId="0" borderId="0" xfId="2" applyNumberFormat="1" applyFont="1" applyBorder="1"/>
    <xf numFmtId="167" fontId="11" fillId="0" borderId="0" xfId="6" applyNumberFormat="1" applyFont="1" applyFill="1" applyBorder="1"/>
    <xf numFmtId="9" fontId="10" fillId="0" borderId="0" xfId="2" applyFont="1" applyFill="1" applyBorder="1"/>
    <xf numFmtId="167" fontId="9" fillId="0" borderId="0" xfId="6" applyNumberFormat="1" applyFont="1" applyFill="1" applyBorder="1" applyAlignment="1">
      <alignment horizontal="left"/>
    </xf>
    <xf numFmtId="0" fontId="11" fillId="0" borderId="0" xfId="3" applyFont="1" applyAlignment="1">
      <alignment horizontal="left" indent="2"/>
    </xf>
    <xf numFmtId="168" fontId="10" fillId="0" borderId="0" xfId="6" applyNumberFormat="1" applyFont="1" applyFill="1" applyBorder="1"/>
    <xf numFmtId="168" fontId="10" fillId="0" borderId="0" xfId="6" applyNumberFormat="1" applyFont="1" applyFill="1" applyBorder="1" applyAlignment="1">
      <alignment horizontal="left"/>
    </xf>
    <xf numFmtId="165" fontId="9" fillId="0" borderId="0" xfId="4" applyNumberFormat="1" applyFont="1" applyBorder="1" applyAlignment="1">
      <alignment horizontal="right"/>
    </xf>
    <xf numFmtId="167" fontId="10" fillId="0" borderId="0" xfId="3" applyNumberFormat="1" applyFont="1"/>
    <xf numFmtId="164" fontId="10" fillId="0" borderId="0" xfId="3" applyNumberFormat="1" applyFont="1"/>
    <xf numFmtId="165" fontId="10" fillId="0" borderId="0" xfId="3" applyNumberFormat="1" applyFont="1"/>
    <xf numFmtId="9" fontId="10" fillId="0" borderId="0" xfId="2" applyFont="1" applyFill="1" applyBorder="1" applyAlignment="1">
      <alignment horizontal="left"/>
    </xf>
    <xf numFmtId="9" fontId="14" fillId="0" borderId="0" xfId="5" applyFont="1"/>
    <xf numFmtId="9" fontId="14" fillId="0" borderId="0" xfId="5" applyFont="1" applyBorder="1"/>
    <xf numFmtId="166" fontId="14" fillId="0" borderId="0" xfId="2" applyNumberFormat="1" applyFont="1" applyFill="1" applyBorder="1"/>
    <xf numFmtId="168" fontId="10" fillId="0" borderId="0" xfId="6" applyNumberFormat="1" applyFont="1" applyFill="1"/>
    <xf numFmtId="165" fontId="14" fillId="0" borderId="0" xfId="1" applyNumberFormat="1" applyFont="1" applyBorder="1"/>
    <xf numFmtId="9" fontId="17" fillId="0" borderId="0" xfId="5" applyFont="1" applyBorder="1"/>
    <xf numFmtId="0" fontId="10" fillId="0" borderId="0" xfId="3" applyFont="1" applyAlignment="1">
      <alignment horizontal="left" indent="2"/>
    </xf>
    <xf numFmtId="9" fontId="10" fillId="0" borderId="0" xfId="2" applyFont="1" applyBorder="1"/>
    <xf numFmtId="0" fontId="9" fillId="0" borderId="0" xfId="3" applyFont="1" applyAlignment="1">
      <alignment horizontal="right"/>
    </xf>
    <xf numFmtId="167" fontId="14" fillId="0" borderId="0" xfId="5" applyNumberFormat="1" applyFont="1" applyBorder="1"/>
    <xf numFmtId="165" fontId="10" fillId="0" borderId="0" xfId="1" applyNumberFormat="1" applyFont="1" applyFill="1" applyBorder="1"/>
    <xf numFmtId="1" fontId="9" fillId="0" borderId="0" xfId="3" applyNumberFormat="1" applyFont="1"/>
    <xf numFmtId="167" fontId="9" fillId="0" borderId="0" xfId="3" applyNumberFormat="1" applyFont="1"/>
    <xf numFmtId="165" fontId="9" fillId="0" borderId="0" xfId="1" applyNumberFormat="1" applyFont="1" applyFill="1" applyBorder="1"/>
    <xf numFmtId="9" fontId="14" fillId="0" borderId="0" xfId="2" applyFont="1" applyBorder="1"/>
    <xf numFmtId="165" fontId="10" fillId="0" borderId="0" xfId="1" applyNumberFormat="1" applyFont="1" applyFill="1"/>
    <xf numFmtId="165" fontId="10" fillId="0" borderId="0" xfId="1" applyNumberFormat="1" applyFont="1" applyBorder="1"/>
    <xf numFmtId="0" fontId="14" fillId="0" borderId="0" xfId="3" applyFont="1" applyAlignment="1">
      <alignment horizontal="left"/>
    </xf>
    <xf numFmtId="166" fontId="14" fillId="0" borderId="0" xfId="3" applyNumberFormat="1" applyFont="1"/>
    <xf numFmtId="164" fontId="10" fillId="0" borderId="0" xfId="1" applyFont="1" applyBorder="1"/>
    <xf numFmtId="0" fontId="10" fillId="0" borderId="0" xfId="3" applyFont="1" applyAlignment="1">
      <alignment horizontal="left"/>
    </xf>
    <xf numFmtId="0" fontId="9" fillId="0" borderId="0" xfId="0" applyFont="1"/>
    <xf numFmtId="0" fontId="12" fillId="0" borderId="0" xfId="0" applyFont="1"/>
    <xf numFmtId="165" fontId="10" fillId="0" borderId="0" xfId="4" applyNumberFormat="1" applyFont="1" applyFill="1"/>
    <xf numFmtId="165" fontId="10" fillId="0" borderId="0" xfId="4" applyNumberFormat="1" applyFont="1" applyFill="1" applyAlignment="1">
      <alignment horizontal="right"/>
    </xf>
    <xf numFmtId="165" fontId="9" fillId="0" borderId="2" xfId="1" applyNumberFormat="1" applyFont="1" applyFill="1" applyBorder="1"/>
    <xf numFmtId="165" fontId="9" fillId="0" borderId="2" xfId="1" applyNumberFormat="1" applyFont="1" applyFill="1" applyBorder="1" applyAlignment="1">
      <alignment horizontal="right"/>
    </xf>
    <xf numFmtId="165" fontId="9" fillId="0" borderId="0" xfId="1" applyNumberFormat="1" applyFont="1" applyFill="1" applyBorder="1" applyAlignment="1">
      <alignment horizontal="right"/>
    </xf>
    <xf numFmtId="167" fontId="10" fillId="0" borderId="0" xfId="6" applyNumberFormat="1" applyFont="1" applyFill="1" applyBorder="1" applyAlignment="1">
      <alignment horizontal="right"/>
    </xf>
    <xf numFmtId="0" fontId="10" fillId="0" borderId="0" xfId="3" applyFont="1" applyAlignment="1">
      <alignment horizontal="left" indent="3"/>
    </xf>
    <xf numFmtId="0" fontId="11" fillId="0" borderId="0" xfId="3" applyFont="1" applyAlignment="1">
      <alignment horizontal="left" indent="3"/>
    </xf>
    <xf numFmtId="165" fontId="10" fillId="0" borderId="0" xfId="1" applyNumberFormat="1" applyFont="1" applyFill="1" applyBorder="1" applyAlignment="1">
      <alignment horizontal="right"/>
    </xf>
    <xf numFmtId="0" fontId="10" fillId="0" borderId="0" xfId="0" applyFont="1" applyAlignment="1">
      <alignment horizontal="right"/>
    </xf>
    <xf numFmtId="0" fontId="14" fillId="0" borderId="0" xfId="0" applyFont="1"/>
    <xf numFmtId="0" fontId="15" fillId="0" borderId="0" xfId="3" applyFont="1"/>
    <xf numFmtId="164" fontId="10" fillId="0" borderId="0" xfId="0" applyNumberFormat="1" applyFont="1"/>
    <xf numFmtId="167" fontId="9" fillId="0" borderId="0" xfId="6" applyNumberFormat="1" applyFont="1" applyFill="1" applyBorder="1" applyAlignment="1">
      <alignment horizontal="right"/>
    </xf>
    <xf numFmtId="1" fontId="10" fillId="0" borderId="0" xfId="0" applyNumberFormat="1" applyFont="1"/>
    <xf numFmtId="166" fontId="14" fillId="0" borderId="0" xfId="0" applyNumberFormat="1" applyFont="1"/>
    <xf numFmtId="166" fontId="14" fillId="0" borderId="0" xfId="0" applyNumberFormat="1" applyFont="1" applyAlignment="1">
      <alignment horizontal="right"/>
    </xf>
    <xf numFmtId="0" fontId="14" fillId="0" borderId="0" xfId="3" applyFont="1" applyAlignment="1">
      <alignment horizontal="left" indent="1"/>
    </xf>
    <xf numFmtId="0" fontId="15" fillId="0" borderId="0" xfId="3" applyFont="1" applyAlignment="1">
      <alignment horizontal="left" indent="1"/>
    </xf>
    <xf numFmtId="166" fontId="10" fillId="0" borderId="0" xfId="0" applyNumberFormat="1" applyFont="1"/>
    <xf numFmtId="0" fontId="15" fillId="0" borderId="0" xfId="3" applyFont="1" applyAlignment="1">
      <alignment horizontal="left" indent="3"/>
    </xf>
    <xf numFmtId="166" fontId="14" fillId="0" borderId="0" xfId="2" applyNumberFormat="1" applyFont="1" applyFill="1" applyBorder="1" applyAlignment="1">
      <alignment horizontal="right"/>
    </xf>
    <xf numFmtId="0" fontId="15" fillId="0" borderId="0" xfId="0" applyFont="1"/>
    <xf numFmtId="165" fontId="10" fillId="0" borderId="0" xfId="0" applyNumberFormat="1" applyFont="1"/>
    <xf numFmtId="166" fontId="14" fillId="0" borderId="0" xfId="2" applyNumberFormat="1" applyFont="1" applyFill="1"/>
    <xf numFmtId="0" fontId="9" fillId="0" borderId="0" xfId="0" applyFont="1" applyAlignment="1">
      <alignment horizontal="right"/>
    </xf>
    <xf numFmtId="0" fontId="20" fillId="0" borderId="0" xfId="3" applyFont="1"/>
    <xf numFmtId="0" fontId="20" fillId="0" borderId="0" xfId="0" applyFont="1"/>
    <xf numFmtId="169" fontId="10" fillId="0" borderId="0" xfId="4" applyNumberFormat="1" applyFont="1" applyBorder="1"/>
    <xf numFmtId="166" fontId="10" fillId="0" borderId="0" xfId="2" applyNumberFormat="1" applyFont="1" applyBorder="1"/>
    <xf numFmtId="164" fontId="10" fillId="0" borderId="0" xfId="4" applyFont="1" applyBorder="1"/>
    <xf numFmtId="0" fontId="9" fillId="0" borderId="9" xfId="3" applyFont="1" applyBorder="1"/>
    <xf numFmtId="167" fontId="9" fillId="0" borderId="9" xfId="6" applyNumberFormat="1" applyFont="1" applyFill="1" applyBorder="1"/>
    <xf numFmtId="165" fontId="10" fillId="0" borderId="7" xfId="4" applyNumberFormat="1" applyFont="1" applyBorder="1"/>
    <xf numFmtId="165" fontId="10" fillId="0" borderId="8" xfId="4" applyNumberFormat="1" applyFont="1" applyBorder="1"/>
    <xf numFmtId="167" fontId="10" fillId="0" borderId="7" xfId="6" applyNumberFormat="1" applyFont="1" applyFill="1" applyBorder="1"/>
    <xf numFmtId="167" fontId="10" fillId="0" borderId="8" xfId="6" applyNumberFormat="1" applyFont="1" applyFill="1" applyBorder="1"/>
    <xf numFmtId="167" fontId="9" fillId="0" borderId="7" xfId="6" applyNumberFormat="1" applyFont="1" applyFill="1" applyBorder="1"/>
    <xf numFmtId="167" fontId="9" fillId="0" borderId="8" xfId="6" applyNumberFormat="1" applyFont="1" applyFill="1" applyBorder="1"/>
    <xf numFmtId="167" fontId="9" fillId="0" borderId="10" xfId="6" applyNumberFormat="1" applyFont="1" applyFill="1" applyBorder="1"/>
    <xf numFmtId="167" fontId="9" fillId="0" borderId="11" xfId="6" applyNumberFormat="1" applyFont="1" applyFill="1" applyBorder="1"/>
    <xf numFmtId="166" fontId="10" fillId="0" borderId="0" xfId="2" applyNumberFormat="1" applyFont="1" applyFill="1" applyBorder="1"/>
    <xf numFmtId="0" fontId="10" fillId="0" borderId="12" xfId="3" applyFont="1" applyBorder="1" applyAlignment="1">
      <alignment horizontal="left" indent="2"/>
    </xf>
    <xf numFmtId="167" fontId="10" fillId="0" borderId="12" xfId="6" applyNumberFormat="1" applyFont="1" applyFill="1" applyBorder="1"/>
    <xf numFmtId="166" fontId="14" fillId="0" borderId="7" xfId="2" applyNumberFormat="1" applyFont="1" applyFill="1" applyBorder="1"/>
    <xf numFmtId="166" fontId="14" fillId="0" borderId="8" xfId="2" applyNumberFormat="1" applyFont="1" applyFill="1" applyBorder="1"/>
    <xf numFmtId="167" fontId="10" fillId="0" borderId="13" xfId="6" applyNumberFormat="1" applyFont="1" applyFill="1" applyBorder="1"/>
    <xf numFmtId="167" fontId="10" fillId="0" borderId="14" xfId="6" applyNumberFormat="1" applyFont="1" applyFill="1" applyBorder="1"/>
    <xf numFmtId="167" fontId="9" fillId="0" borderId="7" xfId="3" applyNumberFormat="1" applyFont="1" applyBorder="1"/>
    <xf numFmtId="167" fontId="9" fillId="0" borderId="8" xfId="3" applyNumberFormat="1" applyFont="1" applyBorder="1"/>
    <xf numFmtId="167" fontId="10" fillId="0" borderId="7" xfId="3" applyNumberFormat="1" applyFont="1" applyBorder="1"/>
    <xf numFmtId="167" fontId="10" fillId="0" borderId="8" xfId="3" applyNumberFormat="1" applyFont="1" applyBorder="1"/>
    <xf numFmtId="166" fontId="10" fillId="0" borderId="7" xfId="2" applyNumberFormat="1" applyFont="1" applyFill="1" applyBorder="1"/>
    <xf numFmtId="168" fontId="10" fillId="0" borderId="9" xfId="6" applyNumberFormat="1" applyFont="1" applyFill="1" applyBorder="1"/>
    <xf numFmtId="0" fontId="10" fillId="0" borderId="9" xfId="3" applyFont="1" applyBorder="1"/>
    <xf numFmtId="168" fontId="10" fillId="0" borderId="9" xfId="6" applyNumberFormat="1" applyFont="1" applyFill="1" applyBorder="1" applyAlignment="1">
      <alignment horizontal="right"/>
    </xf>
    <xf numFmtId="168" fontId="10" fillId="0" borderId="7" xfId="6" applyNumberFormat="1" applyFont="1" applyFill="1" applyBorder="1"/>
    <xf numFmtId="168" fontId="10" fillId="0" borderId="8" xfId="6" applyNumberFormat="1" applyFont="1" applyFill="1" applyBorder="1"/>
    <xf numFmtId="0" fontId="10" fillId="0" borderId="7" xfId="3" applyFont="1" applyBorder="1"/>
    <xf numFmtId="0" fontId="10" fillId="0" borderId="8" xfId="3" applyFont="1" applyBorder="1"/>
    <xf numFmtId="168" fontId="10" fillId="0" borderId="10" xfId="6" applyNumberFormat="1" applyFont="1" applyFill="1" applyBorder="1"/>
    <xf numFmtId="168" fontId="10" fillId="0" borderId="11" xfId="6" applyNumberFormat="1" applyFont="1" applyFill="1" applyBorder="1"/>
    <xf numFmtId="0" fontId="10" fillId="0" borderId="9" xfId="3" applyFont="1" applyBorder="1" applyAlignment="1">
      <alignment horizontal="left" indent="2"/>
    </xf>
    <xf numFmtId="167" fontId="10" fillId="0" borderId="9" xfId="6" applyNumberFormat="1" applyFont="1" applyFill="1" applyBorder="1"/>
    <xf numFmtId="0" fontId="10" fillId="0" borderId="9" xfId="3" applyFont="1" applyBorder="1" applyAlignment="1">
      <alignment horizontal="left"/>
    </xf>
    <xf numFmtId="164" fontId="10" fillId="0" borderId="9" xfId="1" applyFont="1" applyBorder="1"/>
    <xf numFmtId="0" fontId="14" fillId="0" borderId="0" xfId="3" applyFont="1" applyAlignment="1">
      <alignment horizontal="left" indent="3"/>
    </xf>
    <xf numFmtId="165" fontId="9" fillId="0" borderId="9" xfId="1" applyNumberFormat="1" applyFont="1" applyFill="1" applyBorder="1"/>
    <xf numFmtId="165" fontId="9" fillId="0" borderId="9" xfId="1" applyNumberFormat="1" applyFont="1" applyFill="1" applyBorder="1" applyAlignment="1">
      <alignment horizontal="right"/>
    </xf>
    <xf numFmtId="0" fontId="14" fillId="0" borderId="9" xfId="0" applyFont="1" applyBorder="1"/>
    <xf numFmtId="166" fontId="14" fillId="0" borderId="9" xfId="0" applyNumberFormat="1" applyFont="1" applyBorder="1"/>
    <xf numFmtId="166" fontId="14" fillId="0" borderId="9" xfId="0" applyNumberFormat="1" applyFont="1" applyBorder="1" applyAlignment="1">
      <alignment horizontal="right"/>
    </xf>
    <xf numFmtId="165" fontId="9" fillId="0" borderId="15" xfId="1" applyNumberFormat="1" applyFont="1" applyFill="1" applyBorder="1"/>
    <xf numFmtId="165" fontId="9" fillId="0" borderId="16" xfId="1" applyNumberFormat="1" applyFont="1" applyFill="1" applyBorder="1"/>
    <xf numFmtId="165" fontId="9" fillId="0" borderId="7" xfId="1" applyNumberFormat="1" applyFont="1" applyFill="1" applyBorder="1"/>
    <xf numFmtId="165" fontId="9" fillId="0" borderId="8" xfId="1" applyNumberFormat="1" applyFont="1" applyFill="1" applyBorder="1"/>
    <xf numFmtId="165" fontId="10" fillId="0" borderId="7" xfId="1" applyNumberFormat="1" applyFont="1" applyFill="1" applyBorder="1"/>
    <xf numFmtId="165" fontId="10" fillId="0" borderId="8" xfId="1" applyNumberFormat="1" applyFont="1" applyFill="1" applyBorder="1"/>
    <xf numFmtId="165" fontId="9" fillId="0" borderId="10" xfId="1" applyNumberFormat="1" applyFont="1" applyFill="1" applyBorder="1"/>
    <xf numFmtId="165" fontId="9" fillId="0" borderId="11" xfId="1" applyNumberFormat="1" applyFont="1" applyFill="1" applyBorder="1"/>
    <xf numFmtId="0" fontId="10" fillId="0" borderId="7" xfId="0" applyFont="1" applyBorder="1"/>
    <xf numFmtId="0" fontId="10" fillId="0" borderId="8" xfId="0" applyFont="1" applyBorder="1"/>
    <xf numFmtId="0" fontId="14" fillId="0" borderId="7" xfId="0" applyFont="1" applyBorder="1"/>
    <xf numFmtId="0" fontId="14" fillId="0" borderId="8" xfId="0" applyFont="1" applyBorder="1"/>
    <xf numFmtId="166" fontId="14" fillId="0" borderId="7" xfId="0" applyNumberFormat="1" applyFont="1" applyBorder="1"/>
    <xf numFmtId="166" fontId="14" fillId="0" borderId="8" xfId="0" applyNumberFormat="1" applyFont="1" applyBorder="1"/>
    <xf numFmtId="1" fontId="10" fillId="0" borderId="7" xfId="0" applyNumberFormat="1" applyFont="1" applyBorder="1"/>
    <xf numFmtId="1" fontId="10" fillId="0" borderId="8" xfId="0" applyNumberFormat="1" applyFont="1" applyBorder="1"/>
    <xf numFmtId="166" fontId="14" fillId="0" borderId="10" xfId="0" applyNumberFormat="1" applyFont="1" applyBorder="1"/>
    <xf numFmtId="166" fontId="14" fillId="0" borderId="11" xfId="0" applyNumberFormat="1" applyFont="1" applyBorder="1"/>
    <xf numFmtId="0" fontId="21" fillId="0" borderId="0" xfId="0" applyFont="1"/>
    <xf numFmtId="0" fontId="17" fillId="0" borderId="0" xfId="3" applyFont="1"/>
    <xf numFmtId="0" fontId="13" fillId="0" borderId="0" xfId="0" applyFont="1"/>
    <xf numFmtId="167" fontId="17" fillId="0" borderId="0" xfId="5" applyNumberFormat="1" applyFont="1" applyBorder="1"/>
    <xf numFmtId="170" fontId="10" fillId="0" borderId="9" xfId="1" applyNumberFormat="1" applyFont="1" applyFill="1" applyBorder="1"/>
    <xf numFmtId="164" fontId="10" fillId="0" borderId="7" xfId="1" applyFont="1" applyBorder="1"/>
    <xf numFmtId="164" fontId="10" fillId="0" borderId="8" xfId="1" applyFont="1" applyBorder="1"/>
    <xf numFmtId="167" fontId="10" fillId="0" borderId="10" xfId="6" applyNumberFormat="1" applyFont="1" applyFill="1" applyBorder="1"/>
    <xf numFmtId="167" fontId="10" fillId="0" borderId="11" xfId="6" applyNumberFormat="1" applyFont="1" applyFill="1" applyBorder="1"/>
    <xf numFmtId="0" fontId="9" fillId="0" borderId="0" xfId="3" applyFont="1" applyAlignment="1">
      <alignment horizontal="left" indent="2"/>
    </xf>
    <xf numFmtId="165" fontId="9" fillId="0" borderId="7" xfId="4" applyNumberFormat="1" applyFont="1" applyBorder="1"/>
    <xf numFmtId="165" fontId="9" fillId="0" borderId="8" xfId="4" applyNumberFormat="1" applyFont="1" applyBorder="1"/>
    <xf numFmtId="1" fontId="10" fillId="0" borderId="0" xfId="3" applyNumberFormat="1" applyFont="1"/>
    <xf numFmtId="0" fontId="21" fillId="0" borderId="9" xfId="0" applyFont="1" applyBorder="1"/>
    <xf numFmtId="0" fontId="7" fillId="0" borderId="9" xfId="0" applyFont="1" applyBorder="1"/>
    <xf numFmtId="167" fontId="10" fillId="0" borderId="9" xfId="6" applyNumberFormat="1" applyFont="1" applyFill="1" applyBorder="1" applyAlignment="1">
      <alignment horizontal="right"/>
    </xf>
    <xf numFmtId="0" fontId="10" fillId="0" borderId="9" xfId="3" applyFont="1" applyBorder="1" applyAlignment="1">
      <alignment horizontal="right"/>
    </xf>
    <xf numFmtId="0" fontId="10" fillId="0" borderId="10" xfId="3" applyFont="1" applyBorder="1" applyAlignment="1">
      <alignment horizontal="right"/>
    </xf>
    <xf numFmtId="0" fontId="10" fillId="0" borderId="11" xfId="3" applyFont="1" applyBorder="1" applyAlignment="1">
      <alignment horizontal="right"/>
    </xf>
    <xf numFmtId="167" fontId="9" fillId="0" borderId="12" xfId="6" applyNumberFormat="1" applyFont="1" applyFill="1" applyBorder="1"/>
    <xf numFmtId="167" fontId="9" fillId="0" borderId="13" xfId="6" applyNumberFormat="1" applyFont="1" applyFill="1" applyBorder="1"/>
    <xf numFmtId="167" fontId="9" fillId="0" borderId="14" xfId="6" applyNumberFormat="1" applyFont="1" applyFill="1" applyBorder="1"/>
    <xf numFmtId="9" fontId="17" fillId="0" borderId="0" xfId="2" applyFont="1" applyBorder="1"/>
    <xf numFmtId="167" fontId="10" fillId="0" borderId="0" xfId="6" applyNumberFormat="1" applyFont="1" applyFill="1" applyBorder="1" applyAlignment="1">
      <alignment horizontal="left"/>
    </xf>
    <xf numFmtId="9" fontId="14" fillId="0" borderId="0" xfId="5" applyFont="1" applyFill="1" applyBorder="1"/>
    <xf numFmtId="170" fontId="10" fillId="0" borderId="10" xfId="1" applyNumberFormat="1" applyFont="1" applyFill="1" applyBorder="1"/>
    <xf numFmtId="170" fontId="10" fillId="0" borderId="11" xfId="1" applyNumberFormat="1" applyFont="1" applyFill="1" applyBorder="1"/>
    <xf numFmtId="0" fontId="9" fillId="0" borderId="8" xfId="3" applyFont="1" applyBorder="1"/>
    <xf numFmtId="167" fontId="22" fillId="0" borderId="0" xfId="6" applyNumberFormat="1" applyFont="1" applyFill="1" applyBorder="1"/>
    <xf numFmtId="0" fontId="9" fillId="2" borderId="6" xfId="3" applyFont="1" applyFill="1" applyBorder="1" applyAlignment="1">
      <alignment horizontal="right"/>
    </xf>
    <xf numFmtId="1" fontId="9" fillId="0" borderId="8" xfId="3" applyNumberFormat="1" applyFont="1" applyBorder="1"/>
    <xf numFmtId="9" fontId="10" fillId="0" borderId="8" xfId="2" applyFont="1" applyFill="1" applyBorder="1" applyAlignment="1">
      <alignment horizontal="left"/>
    </xf>
    <xf numFmtId="168" fontId="10" fillId="0" borderId="8" xfId="6" applyNumberFormat="1" applyFont="1" applyFill="1" applyBorder="1" applyAlignment="1">
      <alignment horizontal="left"/>
    </xf>
    <xf numFmtId="167" fontId="10" fillId="0" borderId="8" xfId="6" applyNumberFormat="1" applyFont="1" applyFill="1" applyBorder="1" applyAlignment="1">
      <alignment horizontal="left"/>
    </xf>
    <xf numFmtId="167" fontId="9" fillId="0" borderId="10" xfId="1" applyNumberFormat="1" applyFont="1" applyFill="1" applyBorder="1"/>
    <xf numFmtId="166" fontId="10" fillId="0" borderId="7" xfId="0" applyNumberFormat="1" applyFont="1" applyBorder="1"/>
    <xf numFmtId="167" fontId="10" fillId="0" borderId="11" xfId="3" applyNumberFormat="1" applyFont="1" applyBorder="1"/>
    <xf numFmtId="164" fontId="10" fillId="0" borderId="10" xfId="1" applyFont="1" applyBorder="1"/>
    <xf numFmtId="0" fontId="10" fillId="2" borderId="0" xfId="3" applyFont="1" applyFill="1"/>
    <xf numFmtId="167" fontId="10" fillId="0" borderId="0" xfId="6" applyNumberFormat="1" applyFont="1" applyFill="1" applyBorder="1" applyAlignment="1"/>
    <xf numFmtId="167" fontId="9" fillId="0" borderId="0" xfId="6" applyNumberFormat="1" applyFont="1" applyFill="1" applyBorder="1" applyAlignment="1"/>
    <xf numFmtId="166" fontId="14" fillId="0" borderId="0" xfId="2" applyNumberFormat="1" applyFont="1" applyFill="1" applyBorder="1" applyAlignment="1"/>
    <xf numFmtId="167" fontId="18" fillId="0" borderId="0" xfId="6" applyNumberFormat="1" applyFont="1" applyFill="1" applyBorder="1" applyAlignment="1"/>
    <xf numFmtId="170" fontId="10" fillId="0" borderId="9" xfId="1" applyNumberFormat="1" applyFont="1" applyFill="1" applyBorder="1" applyAlignment="1"/>
    <xf numFmtId="9" fontId="10" fillId="0" borderId="0" xfId="2" applyFont="1" applyBorder="1" applyAlignment="1"/>
    <xf numFmtId="9" fontId="10" fillId="0" borderId="0" xfId="2" applyFont="1" applyFill="1" applyBorder="1" applyAlignment="1"/>
    <xf numFmtId="167" fontId="19" fillId="0" borderId="0" xfId="6" applyNumberFormat="1" applyFont="1" applyFill="1" applyBorder="1" applyAlignment="1"/>
    <xf numFmtId="165" fontId="10" fillId="0" borderId="0" xfId="1" applyNumberFormat="1" applyFont="1" applyFill="1" applyBorder="1" applyAlignment="1"/>
    <xf numFmtId="0" fontId="9" fillId="0" borderId="7" xfId="3" applyFont="1" applyBorder="1"/>
    <xf numFmtId="164" fontId="10" fillId="0" borderId="0" xfId="1" applyFont="1" applyFill="1" applyBorder="1"/>
    <xf numFmtId="165" fontId="14" fillId="0" borderId="0" xfId="1" applyNumberFormat="1" applyFont="1" applyFill="1" applyBorder="1"/>
    <xf numFmtId="9" fontId="17" fillId="0" borderId="0" xfId="5" applyFont="1" applyFill="1" applyBorder="1"/>
    <xf numFmtId="167" fontId="9" fillId="0" borderId="0" xfId="6" applyNumberFormat="1" applyFont="1" applyFill="1" applyBorder="1" applyAlignment="1">
      <alignment horizontal="center"/>
    </xf>
    <xf numFmtId="167" fontId="14" fillId="0" borderId="0" xfId="5" applyNumberFormat="1" applyFont="1" applyFill="1" applyBorder="1"/>
    <xf numFmtId="170" fontId="10" fillId="0" borderId="0" xfId="1" applyNumberFormat="1" applyFont="1" applyFill="1" applyBorder="1" applyAlignment="1"/>
    <xf numFmtId="0" fontId="9" fillId="2" borderId="6" xfId="4" applyNumberFormat="1" applyFont="1" applyFill="1" applyBorder="1" applyAlignment="1">
      <alignment horizontal="right"/>
    </xf>
    <xf numFmtId="167" fontId="9" fillId="0" borderId="7" xfId="6" applyNumberFormat="1" applyFont="1" applyFill="1" applyBorder="1" applyAlignment="1">
      <alignment horizontal="center"/>
    </xf>
    <xf numFmtId="43" fontId="10" fillId="0" borderId="9" xfId="6" applyFont="1" applyFill="1" applyBorder="1"/>
    <xf numFmtId="43" fontId="10" fillId="0" borderId="11" xfId="6" applyFont="1" applyFill="1" applyBorder="1"/>
    <xf numFmtId="43" fontId="10" fillId="0" borderId="10" xfId="6" applyFont="1" applyFill="1" applyBorder="1"/>
    <xf numFmtId="164" fontId="10" fillId="0" borderId="9" xfId="1" applyFont="1" applyFill="1" applyBorder="1"/>
    <xf numFmtId="165" fontId="9" fillId="0" borderId="0" xfId="3" applyNumberFormat="1" applyFont="1"/>
    <xf numFmtId="0" fontId="10" fillId="0" borderId="0" xfId="0" applyFont="1" applyAlignment="1">
      <alignment horizontal="left" vertical="top" wrapText="1"/>
    </xf>
    <xf numFmtId="0" fontId="10" fillId="0" borderId="9" xfId="0" applyFont="1" applyBorder="1" applyAlignment="1">
      <alignment horizontal="left" vertical="top" wrapText="1"/>
    </xf>
    <xf numFmtId="9" fontId="7" fillId="0" borderId="0" xfId="2" applyFont="1"/>
  </cellXfs>
  <cellStyles count="7">
    <cellStyle name="Comma" xfId="1" builtinId="3"/>
    <cellStyle name="Comma 2" xfId="4" xr:uid="{07EC80CE-C2B0-4551-ACFA-C2FC090ECCCB}"/>
    <cellStyle name="Comma_Rosneft new" xfId="6" xr:uid="{3EA6A1E9-463C-46C3-BD88-0DA10D47D000}"/>
    <cellStyle name="Normal" xfId="0" builtinId="0"/>
    <cellStyle name="Normal 2" xfId="3" xr:uid="{DB46D3F4-0C70-4605-8D24-3E228C08CCA1}"/>
    <cellStyle name="Percent" xfId="2" builtinId="5"/>
    <cellStyle name="Percent 2" xfId="5" xr:uid="{66098615-EAF0-4662-A028-849626E8B1B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7</xdr:col>
      <xdr:colOff>603318</xdr:colOff>
      <xdr:row>0</xdr:row>
      <xdr:rowOff>0</xdr:rowOff>
    </xdr:from>
    <xdr:to>
      <xdr:col>9</xdr:col>
      <xdr:colOff>52387</xdr:colOff>
      <xdr:row>3</xdr:row>
      <xdr:rowOff>309563</xdr:rowOff>
    </xdr:to>
    <xdr:pic>
      <xdr:nvPicPr>
        <xdr:cNvPr id="3" name="Picture 2">
          <a:extLst>
            <a:ext uri="{FF2B5EF4-FFF2-40B4-BE49-F238E27FC236}">
              <a16:creationId xmlns:a16="http://schemas.microsoft.com/office/drawing/2014/main" id="{A02C6963-8098-51EE-0A12-4EC17DE146F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794443" y="0"/>
          <a:ext cx="687319" cy="9445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customProperty" Target="../customProperty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F14E34-B429-4CEA-BE41-51190FF10530}">
  <sheetPr>
    <tabColor theme="8" tint="0.79998168889431442"/>
  </sheetPr>
  <dimension ref="B1:J224"/>
  <sheetViews>
    <sheetView showGridLines="0" tabSelected="1" zoomScale="120" zoomScaleNormal="120" workbookViewId="0">
      <selection activeCell="B1" sqref="B1"/>
    </sheetView>
  </sheetViews>
  <sheetFormatPr defaultColWidth="6" defaultRowHeight="12" x14ac:dyDescent="0.2"/>
  <cols>
    <col min="1" max="1" width="3" style="2" customWidth="1"/>
    <col min="2" max="2" width="41" style="2" customWidth="1"/>
    <col min="3" max="9" width="13" style="2" customWidth="1"/>
    <col min="10" max="52" width="11" style="2" customWidth="1"/>
    <col min="53" max="16384" width="6" style="2"/>
  </cols>
  <sheetData>
    <row r="1" spans="2:9" ht="19.5" x14ac:dyDescent="0.3">
      <c r="B1" s="1" t="s">
        <v>303</v>
      </c>
    </row>
    <row r="3" spans="2:9" ht="18.75" x14ac:dyDescent="0.25">
      <c r="B3" s="15" t="s">
        <v>0</v>
      </c>
    </row>
    <row r="4" spans="2:9" s="6" customFormat="1" ht="24.95" customHeight="1" thickBot="1" x14ac:dyDescent="0.25">
      <c r="B4" s="17"/>
      <c r="C4" s="17"/>
      <c r="D4" s="17"/>
      <c r="E4" s="17"/>
      <c r="F4" s="17"/>
      <c r="G4" s="17"/>
      <c r="H4" s="17"/>
      <c r="I4" s="17"/>
    </row>
    <row r="5" spans="2:9" s="6" customFormat="1" ht="15" customHeight="1" x14ac:dyDescent="0.2"/>
    <row r="6" spans="2:9" s="6" customFormat="1" ht="15" customHeight="1" x14ac:dyDescent="0.2">
      <c r="B6" s="163" t="s">
        <v>1</v>
      </c>
    </row>
    <row r="7" spans="2:9" s="6" customFormat="1" ht="15" customHeight="1" x14ac:dyDescent="0.2">
      <c r="B7" s="163" t="s">
        <v>2</v>
      </c>
    </row>
    <row r="8" spans="2:9" s="6" customFormat="1" ht="15" customHeight="1" x14ac:dyDescent="0.2">
      <c r="B8" s="163"/>
    </row>
    <row r="9" spans="2:9" s="3" customFormat="1" ht="15" x14ac:dyDescent="0.2">
      <c r="B9" s="163" t="s">
        <v>3</v>
      </c>
    </row>
    <row r="10" spans="2:9" s="3" customFormat="1" ht="15" x14ac:dyDescent="0.2">
      <c r="B10" s="163" t="s">
        <v>4</v>
      </c>
    </row>
    <row r="11" spans="2:9" s="3" customFormat="1" ht="15" x14ac:dyDescent="0.2">
      <c r="B11" s="163"/>
    </row>
    <row r="12" spans="2:9" s="3" customFormat="1" ht="15" x14ac:dyDescent="0.2">
      <c r="B12" s="163" t="s">
        <v>5</v>
      </c>
    </row>
    <row r="13" spans="2:9" s="3" customFormat="1" ht="15" x14ac:dyDescent="0.2">
      <c r="B13" s="163" t="s">
        <v>6</v>
      </c>
    </row>
    <row r="14" spans="2:9" s="3" customFormat="1" ht="15" x14ac:dyDescent="0.2">
      <c r="B14" s="163" t="s">
        <v>7</v>
      </c>
    </row>
    <row r="15" spans="2:9" s="3" customFormat="1" ht="15" x14ac:dyDescent="0.2">
      <c r="B15" s="163"/>
    </row>
    <row r="16" spans="2:9" s="3" customFormat="1" ht="15" x14ac:dyDescent="0.2">
      <c r="B16" s="163" t="s">
        <v>8</v>
      </c>
    </row>
    <row r="17" spans="2:10" s="3" customFormat="1" ht="15" x14ac:dyDescent="0.2">
      <c r="B17" s="163" t="s">
        <v>9</v>
      </c>
    </row>
    <row r="18" spans="2:10" s="3" customFormat="1" ht="15" x14ac:dyDescent="0.2">
      <c r="B18" s="163" t="s">
        <v>10</v>
      </c>
    </row>
    <row r="19" spans="2:10" s="3" customFormat="1" ht="15" x14ac:dyDescent="0.2">
      <c r="B19" s="163" t="s">
        <v>11</v>
      </c>
    </row>
    <row r="20" spans="2:10" s="3" customFormat="1" ht="15.75" x14ac:dyDescent="0.25">
      <c r="B20" s="163"/>
      <c r="J20"/>
    </row>
    <row r="21" spans="2:10" s="3" customFormat="1" ht="15" x14ac:dyDescent="0.2">
      <c r="B21" s="163" t="s">
        <v>12</v>
      </c>
    </row>
    <row r="22" spans="2:10" s="3" customFormat="1" ht="15.75" thickBot="1" x14ac:dyDescent="0.25">
      <c r="B22" s="176"/>
      <c r="C22" s="177"/>
      <c r="D22" s="177"/>
      <c r="E22" s="177"/>
      <c r="F22" s="177"/>
      <c r="G22" s="177"/>
      <c r="H22" s="177"/>
      <c r="I22" s="177"/>
    </row>
    <row r="23" spans="2:10" s="3" customFormat="1" ht="15.75" thickTop="1" x14ac:dyDescent="0.2">
      <c r="B23" s="163"/>
    </row>
    <row r="24" spans="2:10" s="3" customFormat="1" ht="15" x14ac:dyDescent="0.2">
      <c r="B24" s="163"/>
    </row>
    <row r="25" spans="2:10" s="3" customFormat="1" ht="12.75" x14ac:dyDescent="0.2"/>
    <row r="26" spans="2:10" s="3" customFormat="1" ht="12.75" x14ac:dyDescent="0.2"/>
    <row r="27" spans="2:10" s="3" customFormat="1" ht="12.75" x14ac:dyDescent="0.2"/>
    <row r="28" spans="2:10" s="3" customFormat="1" ht="12.75" x14ac:dyDescent="0.2"/>
    <row r="29" spans="2:10" s="3" customFormat="1" ht="12.75" x14ac:dyDescent="0.2"/>
    <row r="30" spans="2:10" s="3" customFormat="1" ht="12.75" x14ac:dyDescent="0.2"/>
    <row r="31" spans="2:10" s="3" customFormat="1" ht="12.75" x14ac:dyDescent="0.2"/>
    <row r="32" spans="2:10" s="3" customFormat="1" ht="12.75" x14ac:dyDescent="0.2"/>
    <row r="33" s="3" customFormat="1" ht="12.75" x14ac:dyDescent="0.2"/>
    <row r="34" s="3" customFormat="1" ht="12.75" x14ac:dyDescent="0.2"/>
    <row r="35" s="3" customFormat="1" ht="12.75" x14ac:dyDescent="0.2"/>
    <row r="36" s="3" customFormat="1" ht="12.75" x14ac:dyDescent="0.2"/>
    <row r="37" s="3" customFormat="1" ht="12.75" x14ac:dyDescent="0.2"/>
    <row r="38" s="3" customFormat="1" ht="12.75" x14ac:dyDescent="0.2"/>
    <row r="39" s="3" customFormat="1" ht="12.75" x14ac:dyDescent="0.2"/>
    <row r="40" s="3" customFormat="1" ht="12.75" x14ac:dyDescent="0.2"/>
    <row r="41" s="3" customFormat="1" ht="12.75" x14ac:dyDescent="0.2"/>
    <row r="42" s="3" customFormat="1" ht="12.75" x14ac:dyDescent="0.2"/>
    <row r="43" s="3" customFormat="1" ht="12.75" x14ac:dyDescent="0.2"/>
    <row r="44" s="3" customFormat="1" ht="12.75" x14ac:dyDescent="0.2"/>
    <row r="45" s="3" customFormat="1" ht="12.75" x14ac:dyDescent="0.2"/>
    <row r="46" s="3" customFormat="1" ht="12.75" x14ac:dyDescent="0.2"/>
    <row r="47" s="3" customFormat="1" ht="12.75" x14ac:dyDescent="0.2"/>
    <row r="48" s="3" customFormat="1" ht="12.75" x14ac:dyDescent="0.2"/>
    <row r="49" s="3" customFormat="1" ht="12.75" x14ac:dyDescent="0.2"/>
    <row r="50" s="3" customFormat="1" ht="12.75" x14ac:dyDescent="0.2"/>
    <row r="51" s="3" customFormat="1" ht="12.75" x14ac:dyDescent="0.2"/>
    <row r="52" s="3" customFormat="1" ht="12.75" x14ac:dyDescent="0.2"/>
    <row r="53" s="3" customFormat="1" ht="12.75" x14ac:dyDescent="0.2"/>
    <row r="54" s="3" customFormat="1" ht="12.75" x14ac:dyDescent="0.2"/>
    <row r="55" s="3" customFormat="1" ht="12.75" x14ac:dyDescent="0.2"/>
    <row r="56" s="3" customFormat="1" ht="12.75" x14ac:dyDescent="0.2"/>
    <row r="57" s="3" customFormat="1" ht="12.75" x14ac:dyDescent="0.2"/>
    <row r="58" s="3" customFormat="1" ht="12.75" x14ac:dyDescent="0.2"/>
    <row r="59" s="3" customFormat="1" ht="12.75" x14ac:dyDescent="0.2"/>
    <row r="60" s="3" customFormat="1" ht="12.75" x14ac:dyDescent="0.2"/>
    <row r="61" s="3" customFormat="1" ht="12.75" x14ac:dyDescent="0.2"/>
    <row r="62" s="3" customFormat="1" ht="12.75" x14ac:dyDescent="0.2"/>
    <row r="63" s="3" customFormat="1" ht="12.75" x14ac:dyDescent="0.2"/>
    <row r="64" s="3" customFormat="1" ht="12.75" x14ac:dyDescent="0.2"/>
    <row r="65" s="3" customFormat="1" ht="12.75" x14ac:dyDescent="0.2"/>
    <row r="66" s="3" customFormat="1" ht="12.75" x14ac:dyDescent="0.2"/>
    <row r="67" s="3" customFormat="1" ht="12.75" x14ac:dyDescent="0.2"/>
    <row r="68" s="3" customFormat="1" ht="12.75" x14ac:dyDescent="0.2"/>
    <row r="69" s="3" customFormat="1" ht="12.75" x14ac:dyDescent="0.2"/>
    <row r="70" s="3" customFormat="1" ht="12.75" x14ac:dyDescent="0.2"/>
    <row r="71" s="3" customFormat="1" ht="12.75" x14ac:dyDescent="0.2"/>
    <row r="72" s="3" customFormat="1" ht="12.75" x14ac:dyDescent="0.2"/>
    <row r="73" s="3" customFormat="1" ht="12.75" x14ac:dyDescent="0.2"/>
    <row r="74" s="3" customFormat="1" ht="12.75" x14ac:dyDescent="0.2"/>
    <row r="75" s="3" customFormat="1" ht="12.75" x14ac:dyDescent="0.2"/>
    <row r="76" s="3" customFormat="1" ht="12.75" x14ac:dyDescent="0.2"/>
    <row r="77" s="3" customFormat="1" ht="12.75" x14ac:dyDescent="0.2"/>
    <row r="78" s="3" customFormat="1" ht="12.75" x14ac:dyDescent="0.2"/>
    <row r="79" s="3" customFormat="1" ht="12.75" x14ac:dyDescent="0.2"/>
    <row r="80" s="3" customFormat="1" ht="12.75" x14ac:dyDescent="0.2"/>
    <row r="81" s="3" customFormat="1" ht="12.75" x14ac:dyDescent="0.2"/>
    <row r="82" s="3" customFormat="1" ht="12.75" x14ac:dyDescent="0.2"/>
    <row r="83" s="3" customFormat="1" ht="12.75" x14ac:dyDescent="0.2"/>
    <row r="84" s="3" customFormat="1" ht="12.75" x14ac:dyDescent="0.2"/>
    <row r="85" s="3" customFormat="1" ht="12.75" x14ac:dyDescent="0.2"/>
    <row r="86" s="3" customFormat="1" ht="12.75" x14ac:dyDescent="0.2"/>
    <row r="87" s="3" customFormat="1" ht="12.75" x14ac:dyDescent="0.2"/>
    <row r="88" s="3" customFormat="1" ht="12.75" x14ac:dyDescent="0.2"/>
    <row r="89" s="3" customFormat="1" ht="12.75" x14ac:dyDescent="0.2"/>
    <row r="90" s="3" customFormat="1" ht="12.75" x14ac:dyDescent="0.2"/>
    <row r="91" s="3" customFormat="1" ht="12.75" x14ac:dyDescent="0.2"/>
    <row r="92" s="3" customFormat="1" ht="12.75" x14ac:dyDescent="0.2"/>
    <row r="93" s="3" customFormat="1" ht="12.75" x14ac:dyDescent="0.2"/>
    <row r="94" s="3" customFormat="1" ht="12.75" x14ac:dyDescent="0.2"/>
    <row r="95" s="3" customFormat="1" ht="12.75" x14ac:dyDescent="0.2"/>
    <row r="96" s="3" customFormat="1" ht="12.75" x14ac:dyDescent="0.2"/>
    <row r="97" s="3" customFormat="1" ht="12.75" x14ac:dyDescent="0.2"/>
    <row r="98" s="3" customFormat="1" ht="12.75" x14ac:dyDescent="0.2"/>
    <row r="99" s="3" customFormat="1" ht="12.75" x14ac:dyDescent="0.2"/>
    <row r="100" s="3" customFormat="1" ht="12.75" x14ac:dyDescent="0.2"/>
    <row r="101" s="3" customFormat="1" ht="12.75" x14ac:dyDescent="0.2"/>
    <row r="102" s="3" customFormat="1" ht="12.75" x14ac:dyDescent="0.2"/>
    <row r="103" s="3" customFormat="1" ht="12.75" x14ac:dyDescent="0.2"/>
    <row r="104" s="3" customFormat="1" ht="12.75" x14ac:dyDescent="0.2"/>
    <row r="105" s="3" customFormat="1" ht="12.75" x14ac:dyDescent="0.2"/>
    <row r="106" s="3" customFormat="1" ht="12.75" x14ac:dyDescent="0.2"/>
    <row r="107" s="3" customFormat="1" ht="12.75" x14ac:dyDescent="0.2"/>
    <row r="108" s="3" customFormat="1" ht="12.75" x14ac:dyDescent="0.2"/>
    <row r="109" s="3" customFormat="1" ht="12.75" x14ac:dyDescent="0.2"/>
    <row r="110" s="3" customFormat="1" ht="12.75" x14ac:dyDescent="0.2"/>
    <row r="111" s="3" customFormat="1" ht="12.75" x14ac:dyDescent="0.2"/>
    <row r="112" s="3" customFormat="1" ht="12.75" x14ac:dyDescent="0.2"/>
    <row r="113" s="3" customFormat="1" ht="12.75" x14ac:dyDescent="0.2"/>
    <row r="114" s="3" customFormat="1" ht="12.75" x14ac:dyDescent="0.2"/>
    <row r="115" s="3" customFormat="1" ht="12.75" x14ac:dyDescent="0.2"/>
    <row r="116" s="3" customFormat="1" ht="12.75" x14ac:dyDescent="0.2"/>
    <row r="117" s="3" customFormat="1" ht="12.75" x14ac:dyDescent="0.2"/>
    <row r="118" s="3" customFormat="1" ht="12.75" x14ac:dyDescent="0.2"/>
    <row r="119" s="3" customFormat="1" ht="12.75" x14ac:dyDescent="0.2"/>
    <row r="120" s="3" customFormat="1" ht="12.75" x14ac:dyDescent="0.2"/>
    <row r="121" s="3" customFormat="1" ht="12.75" x14ac:dyDescent="0.2"/>
    <row r="122" s="3" customFormat="1" ht="12.75" x14ac:dyDescent="0.2"/>
    <row r="123" s="3" customFormat="1" ht="12.75" x14ac:dyDescent="0.2"/>
    <row r="124" s="3" customFormat="1" ht="12.75" x14ac:dyDescent="0.2"/>
    <row r="125" s="3" customFormat="1" ht="12.75" x14ac:dyDescent="0.2"/>
    <row r="126" s="3" customFormat="1" ht="12.75" x14ac:dyDescent="0.2"/>
    <row r="127" s="3" customFormat="1" ht="12.75" x14ac:dyDescent="0.2"/>
    <row r="128" s="3" customFormat="1" ht="12.75" x14ac:dyDescent="0.2"/>
    <row r="129" s="3" customFormat="1" ht="12.75" x14ac:dyDescent="0.2"/>
    <row r="130" s="3" customFormat="1" ht="12.75" x14ac:dyDescent="0.2"/>
    <row r="131" s="3" customFormat="1" ht="12.75" x14ac:dyDescent="0.2"/>
    <row r="132" s="3" customFormat="1" ht="12.75" x14ac:dyDescent="0.2"/>
    <row r="133" s="3" customFormat="1" ht="12.75" x14ac:dyDescent="0.2"/>
    <row r="134" s="3" customFormat="1" ht="12.75" x14ac:dyDescent="0.2"/>
    <row r="135" s="3" customFormat="1" ht="12.75" x14ac:dyDescent="0.2"/>
    <row r="136" s="3" customFormat="1" ht="12.75" x14ac:dyDescent="0.2"/>
    <row r="137" s="3" customFormat="1" ht="12.75" x14ac:dyDescent="0.2"/>
    <row r="138" s="3" customFormat="1" ht="12.75" x14ac:dyDescent="0.2"/>
    <row r="139" s="3" customFormat="1" ht="12.75" x14ac:dyDescent="0.2"/>
    <row r="140" s="3" customFormat="1" ht="12.75" x14ac:dyDescent="0.2"/>
    <row r="141" s="3" customFormat="1" ht="12.75" x14ac:dyDescent="0.2"/>
    <row r="142" s="3" customFormat="1" ht="12.75" x14ac:dyDescent="0.2"/>
    <row r="143" s="3" customFormat="1" ht="12.75" x14ac:dyDescent="0.2"/>
    <row r="144" s="3" customFormat="1" ht="12.75" x14ac:dyDescent="0.2"/>
    <row r="145" s="3" customFormat="1" ht="12.75" x14ac:dyDescent="0.2"/>
    <row r="146" s="3" customFormat="1" ht="12.75" x14ac:dyDescent="0.2"/>
    <row r="147" s="3" customFormat="1" ht="12.75" x14ac:dyDescent="0.2"/>
    <row r="148" s="3" customFormat="1" ht="12.75" x14ac:dyDescent="0.2"/>
    <row r="149" s="3" customFormat="1" ht="12.75" x14ac:dyDescent="0.2"/>
    <row r="150" s="3" customFormat="1" ht="12.75" x14ac:dyDescent="0.2"/>
    <row r="151" s="3" customFormat="1" ht="12.75" x14ac:dyDescent="0.2"/>
    <row r="152" s="3" customFormat="1" ht="12.75" x14ac:dyDescent="0.2"/>
    <row r="153" s="3" customFormat="1" ht="12.75" x14ac:dyDescent="0.2"/>
    <row r="154" s="3" customFormat="1" ht="12.75" x14ac:dyDescent="0.2"/>
    <row r="155" s="3" customFormat="1" ht="12.75" x14ac:dyDescent="0.2"/>
    <row r="156" s="3" customFormat="1" ht="12.75" x14ac:dyDescent="0.2"/>
    <row r="157" s="3" customFormat="1" ht="12.75" x14ac:dyDescent="0.2"/>
    <row r="158" s="3" customFormat="1" ht="12.75" x14ac:dyDescent="0.2"/>
    <row r="159" s="3" customFormat="1" ht="12.75" x14ac:dyDescent="0.2"/>
    <row r="160" s="3" customFormat="1" ht="12.75" x14ac:dyDescent="0.2"/>
    <row r="161" s="3" customFormat="1" ht="12.75" x14ac:dyDescent="0.2"/>
    <row r="162" s="3" customFormat="1" ht="12.75" x14ac:dyDescent="0.2"/>
    <row r="163" s="3" customFormat="1" ht="12.75" x14ac:dyDescent="0.2"/>
    <row r="164" s="3" customFormat="1" ht="12.75" x14ac:dyDescent="0.2"/>
    <row r="165" s="3" customFormat="1" ht="12.75" x14ac:dyDescent="0.2"/>
    <row r="166" s="3" customFormat="1" ht="12.75" x14ac:dyDescent="0.2"/>
    <row r="167" s="3" customFormat="1" ht="12.75" x14ac:dyDescent="0.2"/>
    <row r="168" s="3" customFormat="1" ht="12.75" x14ac:dyDescent="0.2"/>
    <row r="169" s="3" customFormat="1" ht="12.75" x14ac:dyDescent="0.2"/>
    <row r="170" s="3" customFormat="1" ht="12.75" x14ac:dyDescent="0.2"/>
    <row r="171" s="3" customFormat="1" ht="12.75" x14ac:dyDescent="0.2"/>
    <row r="172" s="3" customFormat="1" ht="12.75" x14ac:dyDescent="0.2"/>
    <row r="173" s="3" customFormat="1" ht="12.75" x14ac:dyDescent="0.2"/>
    <row r="174" s="3" customFormat="1" ht="12.75" x14ac:dyDescent="0.2"/>
    <row r="175" s="3" customFormat="1" ht="12.75" x14ac:dyDescent="0.2"/>
    <row r="176" s="3" customFormat="1" ht="12.75" x14ac:dyDescent="0.2"/>
    <row r="177" s="3" customFormat="1" ht="12.75" x14ac:dyDescent="0.2"/>
    <row r="178" s="3" customFormat="1" ht="12.75" x14ac:dyDescent="0.2"/>
    <row r="179" s="3" customFormat="1" ht="12.75" x14ac:dyDescent="0.2"/>
    <row r="180" s="3" customFormat="1" ht="12.75" x14ac:dyDescent="0.2"/>
    <row r="181" s="3" customFormat="1" ht="12.75" x14ac:dyDescent="0.2"/>
    <row r="182" s="3" customFormat="1" ht="12.75" x14ac:dyDescent="0.2"/>
    <row r="183" s="3" customFormat="1" ht="12.75" x14ac:dyDescent="0.2"/>
    <row r="184" s="3" customFormat="1" ht="12.75" x14ac:dyDescent="0.2"/>
    <row r="185" s="3" customFormat="1" ht="12.75" x14ac:dyDescent="0.2"/>
    <row r="186" s="3" customFormat="1" ht="12.75" x14ac:dyDescent="0.2"/>
    <row r="187" s="3" customFormat="1" ht="12.75" x14ac:dyDescent="0.2"/>
    <row r="188" s="3" customFormat="1" ht="12.75" x14ac:dyDescent="0.2"/>
    <row r="189" s="3" customFormat="1" ht="12.75" x14ac:dyDescent="0.2"/>
    <row r="190" s="3" customFormat="1" ht="12.75" x14ac:dyDescent="0.2"/>
    <row r="191" s="3" customFormat="1" ht="12.75" x14ac:dyDescent="0.2"/>
    <row r="192" s="3" customFormat="1" ht="12.75" x14ac:dyDescent="0.2"/>
    <row r="193" s="3" customFormat="1" ht="12.75" x14ac:dyDescent="0.2"/>
    <row r="194" s="3" customFormat="1" ht="12.75" x14ac:dyDescent="0.2"/>
    <row r="195" s="3" customFormat="1" ht="12.75" x14ac:dyDescent="0.2"/>
    <row r="196" s="3" customFormat="1" ht="12.75" x14ac:dyDescent="0.2"/>
    <row r="197" s="3" customFormat="1" ht="12.75" x14ac:dyDescent="0.2"/>
    <row r="198" s="3" customFormat="1" ht="12.75" x14ac:dyDescent="0.2"/>
    <row r="199" s="3" customFormat="1" ht="12.75" x14ac:dyDescent="0.2"/>
    <row r="200" s="3" customFormat="1" ht="12.75" x14ac:dyDescent="0.2"/>
    <row r="201" s="3" customFormat="1" ht="12.75" x14ac:dyDescent="0.2"/>
    <row r="202" s="3" customFormat="1" ht="12.75" x14ac:dyDescent="0.2"/>
    <row r="203" s="3" customFormat="1" ht="12.75" x14ac:dyDescent="0.2"/>
    <row r="204" s="3" customFormat="1" ht="12.75" x14ac:dyDescent="0.2"/>
    <row r="205" s="3" customFormat="1" ht="12.75" x14ac:dyDescent="0.2"/>
    <row r="206" s="3" customFormat="1" ht="12.75" x14ac:dyDescent="0.2"/>
    <row r="207" s="3" customFormat="1" ht="12.75" x14ac:dyDescent="0.2"/>
    <row r="208" s="3" customFormat="1" ht="12.75" x14ac:dyDescent="0.2"/>
    <row r="209" s="3" customFormat="1" ht="12.75" x14ac:dyDescent="0.2"/>
    <row r="210" s="3" customFormat="1" ht="12.75" x14ac:dyDescent="0.2"/>
    <row r="211" s="3" customFormat="1" ht="12.75" x14ac:dyDescent="0.2"/>
    <row r="212" s="3" customFormat="1" ht="12.75" x14ac:dyDescent="0.2"/>
    <row r="213" s="3" customFormat="1" ht="12.75" x14ac:dyDescent="0.2"/>
    <row r="214" s="3" customFormat="1" ht="12.75" x14ac:dyDescent="0.2"/>
    <row r="215" s="3" customFormat="1" ht="12.75" x14ac:dyDescent="0.2"/>
    <row r="216" s="3" customFormat="1" ht="12.75" x14ac:dyDescent="0.2"/>
    <row r="217" s="3" customFormat="1" ht="12.75" x14ac:dyDescent="0.2"/>
    <row r="218" s="3" customFormat="1" ht="12.75" x14ac:dyDescent="0.2"/>
    <row r="219" s="3" customFormat="1" ht="12.75" x14ac:dyDescent="0.2"/>
    <row r="220" s="3" customFormat="1" ht="12.75" x14ac:dyDescent="0.2"/>
    <row r="221" s="3" customFormat="1" ht="12.75" x14ac:dyDescent="0.2"/>
    <row r="222" s="3" customFormat="1" ht="12.75" x14ac:dyDescent="0.2"/>
    <row r="223" s="3" customFormat="1" ht="12.75" x14ac:dyDescent="0.2"/>
    <row r="224" s="3" customFormat="1" ht="12.75" x14ac:dyDescent="0.2"/>
  </sheetData>
  <sheetProtection algorithmName="SHA-512" hashValue="omYu9VIzGBcMe0ZzDbT5/X0ZHujjJG6T3eIqE7zhcywGLx9SbOC0npSJwqH5RXvvFeFnhCMxWbRs4aVVy9ivkA==" saltValue="Mso6lu2sqaw56aiYR30bZA==" spinCount="100000" sheet="1" objects="1" scenarios="1"/>
  <hyperlinks>
    <hyperlink ref="B21" location="Glossary!A1" display="Glossary" xr:uid="{47A2B666-F70E-4FB8-951B-9D8D82A4BE7F}"/>
    <hyperlink ref="B6" location="Summary!A1" display="Summary: Financial performance" xr:uid="{EDB14252-80CE-4F8B-8BAA-D995713902F9}"/>
    <hyperlink ref="B7" location="Ratios!A1" display="Return and debt ratios" xr:uid="{93AB16D0-58F7-4D8E-8D89-5DD1C41E9967}"/>
    <hyperlink ref="B9" location="'Metrics fuel'!A1" display="Fuel operating metrics" xr:uid="{AACCD994-E009-47DC-AAB2-61C01E091C5D}"/>
    <hyperlink ref="B10" location="'Metrics NFR'!A1" display="Non-fuel retail operating metrics" xr:uid="{F99F8808-0004-44D5-BD52-4F53CF4F670B}"/>
    <hyperlink ref="B12" location="Balance!A1" display="Consolidated statement of financial position" xr:uid="{329B9355-C67E-40A7-8303-54F392DEF8C3}"/>
    <hyperlink ref="B19" location="'Inventory and one-offs'!A1" display="Inventory movements ond one-off items" xr:uid="{4F39152C-85B0-4E0A-9D36-91667C67A8E6}"/>
    <hyperlink ref="B16" location="'Segment AED'!A1" display="Segment data (AED)" xr:uid="{AF12567F-0726-4E53-BD63-4D9E6740DF33}"/>
    <hyperlink ref="B17" location="'Segment $'!A1" display="Segment data ($)" xr:uid="{CEC5A6DB-D341-422B-945D-4AC4DE6F368E}"/>
    <hyperlink ref="B18" location="OPEX!A1" display="OPEX" xr:uid="{4CBDDC4D-751A-4E8D-AB16-501C3BFDECA7}"/>
    <hyperlink ref="B13" location="'Profit &amp; Loss'!A1" display="Consolidated statement of profit or loss" xr:uid="{323A3CE9-03B4-40AB-8CE1-2F603AA1796A}"/>
    <hyperlink ref="B14" location="'Cash Flow'!A1" display="Consolidated statement of cash flow" xr:uid="{EFDA41D2-D9C5-4E92-9793-D67F36C75D86}"/>
  </hyperlinks>
  <pageMargins left="0.7" right="0.7" top="0.75" bottom="0.75" header="0.3" footer="0.3"/>
  <customProperties>
    <customPr name="EpmWorksheetKeyString_GUID" r:id="rId1"/>
  </customPropertie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50C374-4106-4475-8096-F9A74A79B0B5}">
  <sheetPr>
    <pageSetUpPr autoPageBreaks="0"/>
  </sheetPr>
  <dimension ref="B1:BI65"/>
  <sheetViews>
    <sheetView showGridLines="0" zoomScale="120" zoomScaleNormal="120" workbookViewId="0">
      <pane xSplit="2" ySplit="7" topLeftCell="AU8" activePane="bottomRight" state="frozen"/>
      <selection pane="topRight" activeCell="C1" sqref="C1"/>
      <selection pane="bottomLeft" activeCell="A8" sqref="A8"/>
      <selection pane="bottomRight" activeCell="B1" sqref="B1"/>
    </sheetView>
  </sheetViews>
  <sheetFormatPr defaultColWidth="9.59765625" defaultRowHeight="12.75" x14ac:dyDescent="0.2"/>
  <cols>
    <col min="1" max="1" width="3" style="6" customWidth="1"/>
    <col min="2" max="2" width="81" style="6" customWidth="1"/>
    <col min="3" max="4" width="13" style="6" hidden="1" customWidth="1"/>
    <col min="5" max="9" width="13" style="6" customWidth="1"/>
    <col min="10" max="11" width="13" style="82" customWidth="1"/>
    <col min="12" max="12" width="13" style="6" customWidth="1"/>
    <col min="13" max="17" width="11" style="7" hidden="1" customWidth="1"/>
    <col min="18" max="52" width="13" style="6" customWidth="1"/>
    <col min="53" max="54" width="9.59765625" style="3"/>
    <col min="55" max="55" width="11" style="6" customWidth="1"/>
    <col min="56" max="16384" width="9.59765625" style="6"/>
  </cols>
  <sheetData>
    <row r="1" spans="2:56" x14ac:dyDescent="0.2">
      <c r="B1" s="4" t="s">
        <v>303</v>
      </c>
      <c r="J1" s="6"/>
      <c r="K1" s="6"/>
      <c r="R1" s="7"/>
      <c r="BC1" s="3"/>
      <c r="BD1" s="3"/>
    </row>
    <row r="2" spans="2:56" x14ac:dyDescent="0.2">
      <c r="J2" s="6"/>
      <c r="K2" s="6"/>
      <c r="R2" s="7"/>
      <c r="BC2" s="3"/>
      <c r="BD2" s="3"/>
    </row>
    <row r="3" spans="2:56" ht="18.75" x14ac:dyDescent="0.25">
      <c r="B3" s="15" t="s">
        <v>236</v>
      </c>
      <c r="J3" s="6"/>
      <c r="K3" s="6"/>
      <c r="R3" s="7"/>
      <c r="BC3" s="3"/>
      <c r="BD3" s="3"/>
    </row>
    <row r="4" spans="2:56" ht="24.95" customHeight="1" thickBot="1" x14ac:dyDescent="0.25">
      <c r="B4" s="17"/>
      <c r="C4" s="17"/>
      <c r="D4" s="17"/>
      <c r="E4" s="17"/>
      <c r="F4" s="17"/>
      <c r="G4" s="17"/>
      <c r="H4" s="17"/>
      <c r="I4" s="17"/>
      <c r="J4" s="17"/>
      <c r="K4" s="17"/>
      <c r="L4" s="17"/>
      <c r="R4" s="7"/>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c r="AZ4" s="17"/>
      <c r="BC4" s="3"/>
      <c r="BD4" s="3"/>
    </row>
    <row r="5" spans="2:56" s="8" customFormat="1" ht="14.1" customHeight="1" x14ac:dyDescent="0.2">
      <c r="M5" s="9"/>
      <c r="N5" s="9"/>
      <c r="O5" s="9"/>
      <c r="P5" s="9"/>
      <c r="Q5" s="9"/>
      <c r="R5" s="9"/>
      <c r="S5" s="5"/>
    </row>
    <row r="6" spans="2:56" ht="14.1" customHeight="1" x14ac:dyDescent="0.2">
      <c r="B6" s="99" t="s">
        <v>42</v>
      </c>
      <c r="C6" s="73"/>
      <c r="D6" s="73"/>
      <c r="E6" s="73"/>
      <c r="F6" s="73"/>
      <c r="G6" s="73"/>
      <c r="H6" s="73"/>
      <c r="I6" s="73"/>
      <c r="J6" s="74"/>
      <c r="K6" s="74"/>
      <c r="L6" s="73"/>
      <c r="M6" s="26"/>
      <c r="N6" s="26"/>
      <c r="O6" s="26"/>
      <c r="P6" s="26"/>
      <c r="Q6" s="26"/>
      <c r="R6" s="5"/>
      <c r="S6" s="73"/>
      <c r="T6" s="73"/>
      <c r="U6" s="73"/>
      <c r="V6" s="73"/>
      <c r="W6" s="73"/>
      <c r="X6" s="73"/>
      <c r="Y6" s="73"/>
      <c r="Z6" s="73"/>
      <c r="AA6" s="73"/>
      <c r="AB6" s="73"/>
      <c r="AC6" s="73"/>
      <c r="AD6" s="73"/>
      <c r="AE6" s="73"/>
      <c r="AF6" s="73"/>
      <c r="AG6" s="73"/>
      <c r="AH6" s="73"/>
      <c r="AI6" s="73"/>
      <c r="AJ6" s="73"/>
      <c r="AK6" s="73"/>
      <c r="AL6" s="73"/>
      <c r="AM6" s="73"/>
      <c r="AN6" s="73"/>
      <c r="AO6" s="73"/>
      <c r="AP6" s="73"/>
      <c r="AQ6" s="73"/>
      <c r="AR6" s="73"/>
      <c r="AS6" s="73"/>
      <c r="AT6" s="73"/>
      <c r="AU6" s="73"/>
      <c r="AV6" s="73"/>
      <c r="AW6" s="73"/>
      <c r="AX6" s="73"/>
      <c r="AY6" s="73"/>
      <c r="AZ6" s="73"/>
      <c r="BC6" s="73"/>
    </row>
    <row r="7" spans="2:56" s="8" customFormat="1" ht="14.1" customHeight="1" x14ac:dyDescent="0.2">
      <c r="B7" s="18" t="s">
        <v>59</v>
      </c>
      <c r="C7" s="19"/>
      <c r="D7" s="19"/>
      <c r="E7" s="19">
        <v>2018</v>
      </c>
      <c r="F7" s="19">
        <v>2019</v>
      </c>
      <c r="G7" s="19">
        <v>2020</v>
      </c>
      <c r="H7" s="19">
        <v>2021</v>
      </c>
      <c r="I7" s="19">
        <v>2022</v>
      </c>
      <c r="J7" s="19">
        <v>2023</v>
      </c>
      <c r="K7" s="19">
        <v>2024</v>
      </c>
      <c r="L7" s="192">
        <v>2025</v>
      </c>
      <c r="M7" s="58"/>
      <c r="N7" s="58"/>
      <c r="O7" s="58"/>
      <c r="P7" s="5"/>
      <c r="Q7" s="5"/>
      <c r="R7" s="5"/>
      <c r="S7" s="22" t="s">
        <v>14</v>
      </c>
      <c r="T7" s="20" t="s">
        <v>15</v>
      </c>
      <c r="U7" s="20" t="s">
        <v>16</v>
      </c>
      <c r="V7" s="20" t="s">
        <v>17</v>
      </c>
      <c r="W7" s="22" t="s">
        <v>18</v>
      </c>
      <c r="X7" s="20" t="s">
        <v>19</v>
      </c>
      <c r="Y7" s="20" t="s">
        <v>20</v>
      </c>
      <c r="Z7" s="23" t="s">
        <v>21</v>
      </c>
      <c r="AA7" s="20" t="s">
        <v>22</v>
      </c>
      <c r="AB7" s="20" t="s">
        <v>23</v>
      </c>
      <c r="AC7" s="20" t="s">
        <v>24</v>
      </c>
      <c r="AD7" s="20" t="s">
        <v>25</v>
      </c>
      <c r="AE7" s="22" t="s">
        <v>26</v>
      </c>
      <c r="AF7" s="20" t="s">
        <v>27</v>
      </c>
      <c r="AG7" s="20" t="s">
        <v>28</v>
      </c>
      <c r="AH7" s="23" t="s">
        <v>29</v>
      </c>
      <c r="AI7" s="20" t="s">
        <v>30</v>
      </c>
      <c r="AJ7" s="20" t="s">
        <v>31</v>
      </c>
      <c r="AK7" s="20" t="s">
        <v>32</v>
      </c>
      <c r="AL7" s="20" t="s">
        <v>33</v>
      </c>
      <c r="AM7" s="22" t="s">
        <v>34</v>
      </c>
      <c r="AN7" s="20" t="s">
        <v>35</v>
      </c>
      <c r="AO7" s="20" t="s">
        <v>36</v>
      </c>
      <c r="AP7" s="23" t="s">
        <v>37</v>
      </c>
      <c r="AQ7" s="20" t="s">
        <v>38</v>
      </c>
      <c r="AR7" s="20" t="s">
        <v>39</v>
      </c>
      <c r="AS7" s="20" t="s">
        <v>40</v>
      </c>
      <c r="AT7" s="23" t="s">
        <v>41</v>
      </c>
      <c r="AU7" s="20" t="s">
        <v>263</v>
      </c>
      <c r="AV7" s="20" t="s">
        <v>273</v>
      </c>
      <c r="AW7" s="20" t="s">
        <v>292</v>
      </c>
      <c r="AX7" s="23" t="s">
        <v>297</v>
      </c>
      <c r="AY7" s="20" t="s">
        <v>299</v>
      </c>
      <c r="AZ7" s="20" t="s">
        <v>304</v>
      </c>
      <c r="BA7" s="3"/>
      <c r="BB7" s="3"/>
      <c r="BC7" s="3"/>
    </row>
    <row r="8" spans="2:56" ht="14.1" customHeight="1" x14ac:dyDescent="0.2">
      <c r="B8" s="5" t="s">
        <v>201</v>
      </c>
      <c r="C8" s="34"/>
      <c r="D8" s="34"/>
      <c r="E8" s="34">
        <f>'Segment AED'!E8/3.673</f>
        <v>4335.4706370814038</v>
      </c>
      <c r="F8" s="34">
        <f>'Segment AED'!F8/3.673</f>
        <v>3957.8001633542062</v>
      </c>
      <c r="G8" s="34">
        <f>'Segment AED'!G8/3.673</f>
        <v>3089.0280424720936</v>
      </c>
      <c r="H8" s="34">
        <f>'Segment AED'!H8/3.673</f>
        <v>4060.9811118622383</v>
      </c>
      <c r="I8" s="34">
        <f>'Segment AED'!I8/3.673</f>
        <v>5842.0909338415468</v>
      </c>
      <c r="J8" s="86">
        <f>'Segment AED'!J8/3.673</f>
        <v>6320.9297922816522</v>
      </c>
      <c r="K8" s="86">
        <f>'Segment AED'!K8/3.673</f>
        <v>6479.3525728287505</v>
      </c>
      <c r="L8" s="111">
        <f>'Segment AED'!L8/3.673</f>
        <v>6692.2749465001862</v>
      </c>
      <c r="M8" s="26">
        <f>'Segment AED'!M8/3.673</f>
        <v>0</v>
      </c>
      <c r="N8" s="26">
        <f>'Segment AED'!N8/3.673</f>
        <v>0</v>
      </c>
      <c r="O8" s="26">
        <f>'Segment AED'!O8/3.673</f>
        <v>0</v>
      </c>
      <c r="P8" s="26">
        <f>'Segment AED'!P8/3.673</f>
        <v>0</v>
      </c>
      <c r="Q8" s="26">
        <f>'Segment AED'!Q8/3.673</f>
        <v>0</v>
      </c>
      <c r="R8" s="5"/>
      <c r="S8" s="145">
        <f>'Segment AED'!S8/3.673</f>
        <v>1004.9976219575279</v>
      </c>
      <c r="T8" s="75">
        <f>'Segment AED'!T8/3.673</f>
        <v>1107.062627530629</v>
      </c>
      <c r="U8" s="75">
        <f>'Segment AED'!U8/3.673</f>
        <v>1094.5938435502308</v>
      </c>
      <c r="V8" s="75">
        <f>'Segment AED'!V8/3.673</f>
        <v>1128.8165440430166</v>
      </c>
      <c r="W8" s="145">
        <f>'Segment AED'!W8/3.673</f>
        <v>886.46882657228423</v>
      </c>
      <c r="X8" s="75">
        <f>'Segment AED'!X8/3.673</f>
        <v>1037.2992104546693</v>
      </c>
      <c r="Y8" s="75">
        <f>'Segment AED'!Y8/3.673</f>
        <v>1006.8064252654506</v>
      </c>
      <c r="Z8" s="146">
        <f>'Segment AED'!Z8/3.673</f>
        <v>1027.2257010618023</v>
      </c>
      <c r="AA8" s="75">
        <f>'Segment AED'!AA8/3.673</f>
        <v>937.9254015790907</v>
      </c>
      <c r="AB8" s="75">
        <f>'Segment AED'!AB8/3.673</f>
        <v>553.49850258644165</v>
      </c>
      <c r="AC8" s="75">
        <f>'Segment AED'!AC8/3.673</f>
        <v>793.62918595153826</v>
      </c>
      <c r="AD8" s="75">
        <f>'Segment AED'!AD8/3.673</f>
        <v>803.43043833378704</v>
      </c>
      <c r="AE8" s="145">
        <f>'Segment AED'!AE8/3.673</f>
        <v>802.34141029131501</v>
      </c>
      <c r="AF8" s="75">
        <f>'Segment AED'!AF8/3.673</f>
        <v>959.16144840729646</v>
      </c>
      <c r="AG8" s="75">
        <f>'Segment AED'!AG8/3.673</f>
        <v>1064.5726613912334</v>
      </c>
      <c r="AH8" s="146">
        <f>'Segment AED'!AH8/3.673</f>
        <v>1234.6855431527363</v>
      </c>
      <c r="AI8" s="75">
        <f>'Segment AED'!AI8/3.673</f>
        <v>1252.3822488429078</v>
      </c>
      <c r="AJ8" s="75">
        <f>'Segment AED'!AJ8/3.673</f>
        <v>1556.7655867138578</v>
      </c>
      <c r="AK8" s="75">
        <f>'Segment AED'!AK8/3.673</f>
        <v>1590.5254560304927</v>
      </c>
      <c r="AL8" s="75">
        <f>'Segment AED'!AL8/3.673</f>
        <v>1442.14538524367</v>
      </c>
      <c r="AM8" s="145">
        <f>'Segment AED'!AM8/3.673</f>
        <v>1432.0118274224169</v>
      </c>
      <c r="AN8" s="75">
        <f>'Segment AED'!AN8/3.673</f>
        <v>1537.8404730654784</v>
      </c>
      <c r="AO8" s="75">
        <f>'Segment AED'!AO8/3.673</f>
        <v>1640.5920617846996</v>
      </c>
      <c r="AP8" s="146">
        <f>'Segment AED'!AP8/3.673</f>
        <v>1710.485430009059</v>
      </c>
      <c r="AQ8" s="75">
        <f>'Segment AED'!AQ8/3.673</f>
        <v>1570.3828877748206</v>
      </c>
      <c r="AR8" s="63">
        <f>'Segment AED'!AR8/3.673</f>
        <v>1648.7388614947467</v>
      </c>
      <c r="AS8" s="63">
        <f>'Segment AED'!AS8/3.673</f>
        <v>1647.5650703716951</v>
      </c>
      <c r="AT8" s="146">
        <f>'Segment AED'!AT8/3.673</f>
        <v>1612.665753187488</v>
      </c>
      <c r="AU8" s="75">
        <f>'Segment AED'!AU8/3.673</f>
        <v>1550.0586510587457</v>
      </c>
      <c r="AV8" s="63">
        <f>'Segment AED'!AV8/3.673</f>
        <v>1610.9930446160211</v>
      </c>
      <c r="AW8" s="63">
        <f>'Segment AED'!AW8/3.673</f>
        <v>1719.4047945596431</v>
      </c>
      <c r="AX8" s="146">
        <f>'Segment AED'!AX8/3.673</f>
        <v>1811.8184562657764</v>
      </c>
      <c r="AY8" s="75">
        <f>'Segment AED'!AY8/3.673</f>
        <v>1624.8688137937411</v>
      </c>
      <c r="AZ8" s="75">
        <f>'Segment AED'!AZ8/3.673</f>
        <v>2213.1573854826006</v>
      </c>
      <c r="BC8" s="63"/>
    </row>
    <row r="9" spans="2:56" ht="14.1" customHeight="1" x14ac:dyDescent="0.2">
      <c r="B9" s="5"/>
      <c r="C9" s="34"/>
      <c r="D9" s="34"/>
      <c r="E9" s="34"/>
      <c r="F9" s="34"/>
      <c r="G9" s="34"/>
      <c r="H9" s="34"/>
      <c r="I9" s="34"/>
      <c r="J9" s="86"/>
      <c r="K9" s="86"/>
      <c r="L9" s="111"/>
      <c r="M9" s="26"/>
      <c r="N9" s="26"/>
      <c r="O9" s="26"/>
      <c r="P9" s="26"/>
      <c r="Q9" s="26"/>
      <c r="R9" s="5"/>
      <c r="S9" s="147"/>
      <c r="T9" s="63"/>
      <c r="U9" s="63"/>
      <c r="V9" s="63"/>
      <c r="W9" s="147"/>
      <c r="X9" s="63"/>
      <c r="Y9" s="63"/>
      <c r="Z9" s="148"/>
      <c r="AA9" s="63"/>
      <c r="AB9" s="63"/>
      <c r="AC9" s="63"/>
      <c r="AD9" s="63"/>
      <c r="AE9" s="147"/>
      <c r="AF9" s="63"/>
      <c r="AG9" s="63"/>
      <c r="AH9" s="148"/>
      <c r="AI9" s="63"/>
      <c r="AJ9" s="63"/>
      <c r="AK9" s="63"/>
      <c r="AL9" s="63"/>
      <c r="AM9" s="147"/>
      <c r="AN9" s="63"/>
      <c r="AO9" s="63"/>
      <c r="AP9" s="148"/>
      <c r="AQ9" s="63"/>
      <c r="AR9" s="63"/>
      <c r="AS9" s="63"/>
      <c r="AT9" s="148"/>
      <c r="AU9" s="63"/>
      <c r="AV9" s="63"/>
      <c r="AW9" s="63"/>
      <c r="AX9" s="148"/>
      <c r="AY9" s="63"/>
      <c r="AZ9" s="63"/>
      <c r="BC9" s="63"/>
    </row>
    <row r="10" spans="2:56" ht="14.1" customHeight="1" x14ac:dyDescent="0.2">
      <c r="B10" s="30" t="s">
        <v>202</v>
      </c>
      <c r="C10" s="32"/>
      <c r="D10" s="32"/>
      <c r="E10" s="32">
        <f>'Segment AED'!E10/3.673</f>
        <v>4034.6246918976312</v>
      </c>
      <c r="F10" s="32">
        <f>'Segment AED'!F10/3.673</f>
        <v>3650.421998366458</v>
      </c>
      <c r="G10" s="32">
        <f>'Segment AED'!G10/3.673</f>
        <v>2849.4418731282331</v>
      </c>
      <c r="H10" s="32">
        <f>'Segment AED'!H10/3.673</f>
        <v>3763.4112751075418</v>
      </c>
      <c r="I10" s="32">
        <f>'Segment AED'!I10/3.673</f>
        <v>5528.9953716308191</v>
      </c>
      <c r="J10" s="78">
        <f>'Segment AED'!J10/3.673</f>
        <v>5939.0183710604251</v>
      </c>
      <c r="K10" s="78">
        <f>'Segment AED'!K10/3.673</f>
        <v>6050.4361557310103</v>
      </c>
      <c r="L10" s="109">
        <f>'Segment AED'!L10/3.673</f>
        <v>6206.638622158931</v>
      </c>
      <c r="M10" s="31">
        <f>'Segment AED'!M10/3.673</f>
        <v>0</v>
      </c>
      <c r="N10" s="31">
        <f>'Segment AED'!N10/3.673</f>
        <v>0</v>
      </c>
      <c r="O10" s="31">
        <f>'Segment AED'!O10/3.673</f>
        <v>0</v>
      </c>
      <c r="P10" s="31">
        <f>'Segment AED'!P10/3.673</f>
        <v>0</v>
      </c>
      <c r="Q10" s="31">
        <f>'Segment AED'!Q10/3.673</f>
        <v>0</v>
      </c>
      <c r="R10" s="30"/>
      <c r="S10" s="108">
        <f>'Segment AED'!S10/3.673</f>
        <v>945.15720780560855</v>
      </c>
      <c r="T10" s="32">
        <f>'Segment AED'!T10/3.673</f>
        <v>1040.3324342281514</v>
      </c>
      <c r="U10" s="32">
        <f>'Segment AED'!U10/3.673</f>
        <v>1009.2078615055811</v>
      </c>
      <c r="V10" s="32">
        <f>'Segment AED'!V10/3.673</f>
        <v>1039.9271883582901</v>
      </c>
      <c r="W10" s="108">
        <f>'Segment AED'!W10/3.673</f>
        <v>811.59814865232784</v>
      </c>
      <c r="X10" s="32">
        <f>'Segment AED'!X10/3.673</f>
        <v>961.88401851347669</v>
      </c>
      <c r="Y10" s="32">
        <f>'Segment AED'!Y10/3.673</f>
        <v>928.66866321807788</v>
      </c>
      <c r="Z10" s="109">
        <f>'Segment AED'!Z10/3.673</f>
        <v>948.27116798257555</v>
      </c>
      <c r="AA10" s="32">
        <f>'Segment AED'!AA10/3.673</f>
        <v>867.13857881840454</v>
      </c>
      <c r="AB10" s="32">
        <f>'Segment AED'!AB10/3.673</f>
        <v>509.39286686632181</v>
      </c>
      <c r="AC10" s="32">
        <f>'Segment AED'!AC10/3.673</f>
        <v>729.92104546692076</v>
      </c>
      <c r="AD10" s="32">
        <f>'Segment AED'!AD10/3.673</f>
        <v>742.98938197658583</v>
      </c>
      <c r="AE10" s="108">
        <f>'Segment AED'!AE10/3.673</f>
        <v>733.46038660495503</v>
      </c>
      <c r="AF10" s="32">
        <f>'Segment AED'!AF10/3.673</f>
        <v>882.38497141301389</v>
      </c>
      <c r="AG10" s="32">
        <f>'Segment AED'!AG10/3.673</f>
        <v>991.56003267084122</v>
      </c>
      <c r="AH10" s="109">
        <f>'Segment AED'!AH10/3.673</f>
        <v>1156.0032670841274</v>
      </c>
      <c r="AI10" s="32">
        <f>'Segment AED'!AI10/3.673</f>
        <v>1175.061257827389</v>
      </c>
      <c r="AJ10" s="32">
        <f>'Segment AED'!AJ10/3.673</f>
        <v>1482.9839368363735</v>
      </c>
      <c r="AK10" s="32">
        <f>'Segment AED'!AK10/3.673</f>
        <v>1513.7489790362101</v>
      </c>
      <c r="AL10" s="32">
        <f>'Segment AED'!AL10/3.673</f>
        <v>1357.2011979308468</v>
      </c>
      <c r="AM10" s="108">
        <f>'Segment AED'!AM10/3.673</f>
        <v>1344.1092071794824</v>
      </c>
      <c r="AN10" s="32">
        <f>'Segment AED'!AN10/3.673</f>
        <v>1445.2786152339843</v>
      </c>
      <c r="AO10" s="32">
        <f>'Segment AED'!AO10/3.673</f>
        <v>1544.1638448752826</v>
      </c>
      <c r="AP10" s="109">
        <f>'Segment AED'!AP10/3.673</f>
        <v>1605.4667037716765</v>
      </c>
      <c r="AQ10" s="32">
        <f>'Segment AED'!AQ10/3.673</f>
        <v>1470.6801216562128</v>
      </c>
      <c r="AR10" s="32">
        <f>'Segment AED'!AR10/3.673</f>
        <v>1543.9790389388916</v>
      </c>
      <c r="AS10" s="32">
        <f>'Segment AED'!AS10/3.673</f>
        <v>1541.4903827163869</v>
      </c>
      <c r="AT10" s="109">
        <f>'Segment AED'!AT10/3.673</f>
        <v>1494.2866124195189</v>
      </c>
      <c r="AU10" s="32">
        <f>'Segment AED'!AU10/3.673</f>
        <v>1440.1282697831834</v>
      </c>
      <c r="AV10" s="32">
        <f>'Segment AED'!AV10/3.673</f>
        <v>1492.6345846948686</v>
      </c>
      <c r="AW10" s="32">
        <f>'Segment AED'!AW10/3.673</f>
        <v>1598.2952163655218</v>
      </c>
      <c r="AX10" s="109">
        <f>'Segment AED'!AX10/3.673</f>
        <v>1675.620551315357</v>
      </c>
      <c r="AY10" s="32">
        <f>'Segment AED'!AY10/3.673</f>
        <v>1503.497665304571</v>
      </c>
      <c r="AZ10" s="32">
        <f>'Segment AED'!AZ10/3.673</f>
        <v>2082.1187977491495</v>
      </c>
      <c r="BC10" s="32"/>
    </row>
    <row r="11" spans="2:56" ht="14.1" customHeight="1" x14ac:dyDescent="0.2">
      <c r="B11" s="30"/>
      <c r="C11" s="32"/>
      <c r="D11" s="32"/>
      <c r="E11" s="32"/>
      <c r="F11" s="32"/>
      <c r="G11" s="32"/>
      <c r="H11" s="32"/>
      <c r="I11" s="32"/>
      <c r="J11" s="78"/>
      <c r="K11" s="78"/>
      <c r="L11" s="109"/>
      <c r="M11" s="31"/>
      <c r="N11" s="31"/>
      <c r="O11" s="31"/>
      <c r="P11" s="31"/>
      <c r="Q11" s="31"/>
      <c r="R11" s="30"/>
      <c r="S11" s="108"/>
      <c r="T11" s="32"/>
      <c r="U11" s="32"/>
      <c r="V11" s="32"/>
      <c r="W11" s="108"/>
      <c r="X11" s="32"/>
      <c r="Y11" s="32"/>
      <c r="Z11" s="109"/>
      <c r="AA11" s="32"/>
      <c r="AB11" s="32"/>
      <c r="AC11" s="32"/>
      <c r="AD11" s="32"/>
      <c r="AE11" s="108"/>
      <c r="AF11" s="32"/>
      <c r="AG11" s="32"/>
      <c r="AH11" s="109"/>
      <c r="AI11" s="32"/>
      <c r="AJ11" s="32"/>
      <c r="AK11" s="32"/>
      <c r="AL11" s="32"/>
      <c r="AM11" s="108"/>
      <c r="AN11" s="32"/>
      <c r="AO11" s="32"/>
      <c r="AP11" s="109"/>
      <c r="AQ11" s="32"/>
      <c r="AR11" s="32"/>
      <c r="AS11" s="32"/>
      <c r="AT11" s="109"/>
      <c r="AU11" s="32"/>
      <c r="AV11" s="32"/>
      <c r="AW11" s="32"/>
      <c r="AX11" s="109"/>
      <c r="AY11" s="32"/>
      <c r="AZ11" s="32"/>
      <c r="BC11" s="32"/>
    </row>
    <row r="12" spans="2:56" ht="14.1" customHeight="1" x14ac:dyDescent="0.2">
      <c r="B12" s="30" t="s">
        <v>203</v>
      </c>
      <c r="C12" s="32"/>
      <c r="D12" s="32"/>
      <c r="E12" s="32">
        <f>'Segment AED'!E12/3.673</f>
        <v>300.84594518377293</v>
      </c>
      <c r="F12" s="32">
        <f>'Segment AED'!F12/3.673</f>
        <v>307.37816498774845</v>
      </c>
      <c r="G12" s="32">
        <f>'Segment AED'!G12/3.673</f>
        <v>239.5861693438606</v>
      </c>
      <c r="H12" s="32">
        <f>'Segment AED'!H12/3.673</f>
        <v>297.5698367546965</v>
      </c>
      <c r="I12" s="32">
        <f>'Segment AED'!I12/3.673</f>
        <v>313.09556221072694</v>
      </c>
      <c r="J12" s="78">
        <f>'Segment AED'!J12/3.673</f>
        <v>381.9114212212283</v>
      </c>
      <c r="K12" s="78">
        <f>'Segment AED'!K12/3.673</f>
        <v>428.91641709774029</v>
      </c>
      <c r="L12" s="109">
        <f>'Segment AED'!L12/3.673</f>
        <v>485.63632434125537</v>
      </c>
      <c r="M12" s="31">
        <f>'Segment AED'!M12/3.673</f>
        <v>0</v>
      </c>
      <c r="N12" s="31">
        <f>'Segment AED'!N12/3.673</f>
        <v>0</v>
      </c>
      <c r="O12" s="31">
        <f>'Segment AED'!O12/3.673</f>
        <v>0</v>
      </c>
      <c r="P12" s="31">
        <f>'Segment AED'!P12/3.673</f>
        <v>0</v>
      </c>
      <c r="Q12" s="31">
        <f>'Segment AED'!Q12/3.673</f>
        <v>0</v>
      </c>
      <c r="R12" s="30"/>
      <c r="S12" s="108">
        <f>'Segment AED'!S12/3.673</f>
        <v>59.840414151919418</v>
      </c>
      <c r="T12" s="32">
        <f>'Segment AED'!T12/3.673</f>
        <v>66.730193302477545</v>
      </c>
      <c r="U12" s="32">
        <f>'Segment AED'!U12/3.673</f>
        <v>85.385982044649552</v>
      </c>
      <c r="V12" s="32">
        <f>'Segment AED'!V12/3.673</f>
        <v>88.889355684726382</v>
      </c>
      <c r="W12" s="108">
        <f>'Segment AED'!W12/3.673</f>
        <v>74.870677919956435</v>
      </c>
      <c r="X12" s="32">
        <f>'Segment AED'!X12/3.673</f>
        <v>75.415191941192489</v>
      </c>
      <c r="Y12" s="32">
        <f>'Segment AED'!Y12/3.673</f>
        <v>78.137762047372718</v>
      </c>
      <c r="Z12" s="109">
        <f>'Segment AED'!Z12/3.673</f>
        <v>78.954533079226792</v>
      </c>
      <c r="AA12" s="32">
        <f>'Segment AED'!AA12/3.673</f>
        <v>70.786822760686093</v>
      </c>
      <c r="AB12" s="32">
        <f>'Segment AED'!AB12/3.673</f>
        <v>44.105635720119793</v>
      </c>
      <c r="AC12" s="32">
        <f>'Segment AED'!AC12/3.673</f>
        <v>63.708140484617481</v>
      </c>
      <c r="AD12" s="32">
        <f>'Segment AED'!AD12/3.673</f>
        <v>60.441056357201198</v>
      </c>
      <c r="AE12" s="108">
        <f>'Segment AED'!AE12/3.673</f>
        <v>68.881023686359924</v>
      </c>
      <c r="AF12" s="32">
        <f>'Segment AED'!AF12/3.673</f>
        <v>76.776476994282604</v>
      </c>
      <c r="AG12" s="32">
        <f>'Segment AED'!AG12/3.673</f>
        <v>73.012628720392115</v>
      </c>
      <c r="AH12" s="109">
        <f>'Segment AED'!AH12/3.673</f>
        <v>78.682276068608772</v>
      </c>
      <c r="AI12" s="32">
        <f>'Segment AED'!AI12/3.673</f>
        <v>77.320991015518644</v>
      </c>
      <c r="AJ12" s="32">
        <f>'Segment AED'!AJ12/3.673</f>
        <v>73.781649877484341</v>
      </c>
      <c r="AK12" s="32">
        <f>'Segment AED'!AK12/3.673</f>
        <v>76.776476994282604</v>
      </c>
      <c r="AL12" s="32">
        <f>'Segment AED'!AL12/3.673</f>
        <v>84.944187312823303</v>
      </c>
      <c r="AM12" s="108">
        <f>'Segment AED'!AM12/3.673</f>
        <v>87.902620242934319</v>
      </c>
      <c r="AN12" s="32">
        <f>'Segment AED'!AN12/3.673</f>
        <v>92.561857831494308</v>
      </c>
      <c r="AO12" s="32">
        <f>'Segment AED'!AO12/3.673</f>
        <v>96.428216909417145</v>
      </c>
      <c r="AP12" s="109">
        <f>'Segment AED'!AP12/3.673</f>
        <v>105.01872623738255</v>
      </c>
      <c r="AQ12" s="32">
        <f>'Segment AED'!AQ12/3.673</f>
        <v>99.702766118607684</v>
      </c>
      <c r="AR12" s="32">
        <f>'Segment AED'!AR12/3.673</f>
        <v>104.75982255585512</v>
      </c>
      <c r="AS12" s="32">
        <f>'Segment AED'!AS12/3.673</f>
        <v>106.07468765530825</v>
      </c>
      <c r="AT12" s="109">
        <f>'Segment AED'!AT12/3.673</f>
        <v>118.37914076796922</v>
      </c>
      <c r="AU12" s="32">
        <f>'Segment AED'!AU12/3.673</f>
        <v>109.93038127556211</v>
      </c>
      <c r="AV12" s="32">
        <f>'Segment AED'!AV12/3.673</f>
        <v>118.35845992115239</v>
      </c>
      <c r="AW12" s="32">
        <f>'Segment AED'!AW12/3.673</f>
        <v>121.10957819412133</v>
      </c>
      <c r="AX12" s="109">
        <f>'Segment AED'!AX12/3.673</f>
        <v>136.19790495041948</v>
      </c>
      <c r="AY12" s="32">
        <f>'Segment AED'!AY12/3.673</f>
        <v>121.37114848917011</v>
      </c>
      <c r="AZ12" s="32">
        <f>'Segment AED'!AZ12/3.673</f>
        <v>131.03858773345104</v>
      </c>
      <c r="BC12" s="32"/>
    </row>
    <row r="13" spans="2:56" ht="14.1" customHeight="1" x14ac:dyDescent="0.2">
      <c r="B13" s="79" t="s">
        <v>204</v>
      </c>
      <c r="C13" s="32"/>
      <c r="D13" s="32"/>
      <c r="E13" s="32">
        <f>'Segment AED'!E13/3.673</f>
        <v>184.17047641437455</v>
      </c>
      <c r="F13" s="32">
        <f>'Segment AED'!F13/3.673</f>
        <v>218.07786550503675</v>
      </c>
      <c r="G13" s="32">
        <f>'Segment AED'!G13/3.673</f>
        <v>165.53226245575823</v>
      </c>
      <c r="H13" s="32">
        <f>'Segment AED'!H13/3.673</f>
        <v>182.13994010345766</v>
      </c>
      <c r="I13" s="32">
        <f>'Segment AED'!I13/3.673</f>
        <v>200.10890280424721</v>
      </c>
      <c r="J13" s="78">
        <f>'Segment AED'!J13/3.673</f>
        <v>231.42722643104509</v>
      </c>
      <c r="K13" s="78">
        <f>'Segment AED'!K13/3.673</f>
        <v>256.75761339601127</v>
      </c>
      <c r="L13" s="109">
        <f>'Segment AED'!L13/3.673</f>
        <v>288.41447444540523</v>
      </c>
      <c r="M13" s="42">
        <f>'Segment AED'!M13/3.673</f>
        <v>0</v>
      </c>
      <c r="N13" s="42">
        <f>'Segment AED'!N13/3.673</f>
        <v>0</v>
      </c>
      <c r="O13" s="42">
        <f>'Segment AED'!O13/3.673</f>
        <v>0</v>
      </c>
      <c r="P13" s="42">
        <f>'Segment AED'!P13/3.673</f>
        <v>0</v>
      </c>
      <c r="Q13" s="42">
        <f>'Segment AED'!Q13/3.673</f>
        <v>0</v>
      </c>
      <c r="R13" s="56"/>
      <c r="S13" s="108">
        <f>'Segment AED'!S13/3.673</f>
        <v>40.695286923495779</v>
      </c>
      <c r="T13" s="32">
        <f>'Segment AED'!T13/3.673</f>
        <v>43.839978695888924</v>
      </c>
      <c r="U13" s="32">
        <f>'Segment AED'!U13/3.673</f>
        <v>47.085336735637846</v>
      </c>
      <c r="V13" s="32">
        <f>'Segment AED'!V13/3.673</f>
        <v>52.549874059352021</v>
      </c>
      <c r="W13" s="149">
        <f>'Segment AED'!W13/3.673</f>
        <v>53.634631091750613</v>
      </c>
      <c r="X13" s="60">
        <f>'Segment AED'!X13/3.673</f>
        <v>53.634631091750613</v>
      </c>
      <c r="Y13" s="60">
        <f>'Segment AED'!Y13/3.673</f>
        <v>55.540430166076774</v>
      </c>
      <c r="Z13" s="150">
        <f>'Segment AED'!Z13/3.673</f>
        <v>55.540430166076774</v>
      </c>
      <c r="AA13" s="65">
        <f>'Segment AED'!AA13/3.673</f>
        <v>50.095289953716311</v>
      </c>
      <c r="AB13" s="65">
        <f>'Segment AED'!AB13/3.673</f>
        <v>34.032126327252925</v>
      </c>
      <c r="AC13" s="60">
        <f>'Segment AED'!AC13/3.673</f>
        <v>42.199836645793631</v>
      </c>
      <c r="AD13" s="60">
        <f>'Segment AED'!AD13/3.673</f>
        <v>39.205009528995369</v>
      </c>
      <c r="AE13" s="149">
        <f>'Segment AED'!AE13/3.673</f>
        <v>41.927579635175604</v>
      </c>
      <c r="AF13" s="60">
        <f>'Segment AED'!AF13/3.673</f>
        <v>43.016607677647698</v>
      </c>
      <c r="AG13" s="60">
        <f>'Segment AED'!AG13/3.673</f>
        <v>45.990954396950727</v>
      </c>
      <c r="AH13" s="150">
        <f>'Segment AED'!AH13/3.673</f>
        <v>51.184317996188405</v>
      </c>
      <c r="AI13" s="65">
        <f>'Segment AED'!AI13/3.673</f>
        <v>49.006261911244216</v>
      </c>
      <c r="AJ13" s="65">
        <f>'Segment AED'!AJ13/3.673</f>
        <v>46.011434794445954</v>
      </c>
      <c r="AK13" s="32">
        <f>'Segment AED'!AK13/3.673</f>
        <v>48.947357946999887</v>
      </c>
      <c r="AL13" s="32">
        <f>'Segment AED'!AL13/3.673</f>
        <v>56.357201197930848</v>
      </c>
      <c r="AM13" s="149">
        <f>'Segment AED'!AM13/3.673</f>
        <v>54.721014100200712</v>
      </c>
      <c r="AN13" s="60">
        <f>'Segment AED'!AN13/3.673</f>
        <v>56.348017833183349</v>
      </c>
      <c r="AO13" s="32">
        <f>'Segment AED'!AO13/3.673</f>
        <v>56.57738401074792</v>
      </c>
      <c r="AP13" s="109">
        <f>'Segment AED'!AP13/3.673</f>
        <v>63.780810486913104</v>
      </c>
      <c r="AQ13" s="65">
        <f>'Segment AED'!AQ13/3.673</f>
        <v>59.508115667228601</v>
      </c>
      <c r="AR13" s="65">
        <f>'Segment AED'!AR13/3.673</f>
        <v>63.604909514007439</v>
      </c>
      <c r="AS13" s="65">
        <f>'Segment AED'!AS13/3.673</f>
        <v>63.267290149210645</v>
      </c>
      <c r="AT13" s="109">
        <f>'Segment AED'!AT13/3.673</f>
        <v>70.377298065564588</v>
      </c>
      <c r="AU13" s="65">
        <f>'Segment AED'!AU13/3.673</f>
        <v>64.357663985206642</v>
      </c>
      <c r="AV13" s="65">
        <f>'Segment AED'!AV13/3.673</f>
        <v>71.822305987903803</v>
      </c>
      <c r="AW13" s="65">
        <f>'Segment AED'!AW13/3.673</f>
        <v>70.832452611311382</v>
      </c>
      <c r="AX13" s="109">
        <f>'Segment AED'!AX13/3.673</f>
        <v>81.402051860983377</v>
      </c>
      <c r="AY13" s="65">
        <f>'Segment AED'!AY13/3.673</f>
        <v>69.53767929224216</v>
      </c>
      <c r="AZ13" s="65">
        <f>'Segment AED'!AZ13/3.673</f>
        <v>75.936709593233502</v>
      </c>
      <c r="BC13" s="60"/>
    </row>
    <row r="14" spans="2:56" ht="14.1" customHeight="1" x14ac:dyDescent="0.2">
      <c r="B14" s="8"/>
      <c r="C14" s="32"/>
      <c r="D14" s="32"/>
      <c r="E14" s="32"/>
      <c r="F14" s="32"/>
      <c r="G14" s="32"/>
      <c r="H14" s="32"/>
      <c r="I14" s="32"/>
      <c r="J14" s="78"/>
      <c r="K14" s="78"/>
      <c r="L14" s="109"/>
      <c r="M14" s="9"/>
      <c r="N14" s="9"/>
      <c r="O14" s="9"/>
      <c r="P14" s="9"/>
      <c r="Q14" s="9"/>
      <c r="R14" s="8"/>
      <c r="S14" s="153"/>
      <c r="W14" s="153"/>
      <c r="Z14" s="154"/>
      <c r="AE14" s="153"/>
      <c r="AH14" s="154"/>
      <c r="AM14" s="153"/>
      <c r="AP14" s="154"/>
      <c r="AT14" s="154"/>
      <c r="AX14" s="154"/>
    </row>
    <row r="15" spans="2:56" ht="14.1" customHeight="1" x14ac:dyDescent="0.2">
      <c r="B15" s="5" t="s">
        <v>205</v>
      </c>
      <c r="C15" s="34"/>
      <c r="D15" s="34"/>
      <c r="E15" s="34">
        <f>'Segment AED'!E15/3.673</f>
        <v>1885.9243125510484</v>
      </c>
      <c r="F15" s="34">
        <f>'Segment AED'!F15/3.673</f>
        <v>1851.3476722025591</v>
      </c>
      <c r="G15" s="34">
        <f>'Segment AED'!G15/3.673</f>
        <v>1303.02205281786</v>
      </c>
      <c r="H15" s="34">
        <f>'Segment AED'!H15/3.673</f>
        <v>1635.0061501633545</v>
      </c>
      <c r="I15" s="34">
        <f>'Segment AED'!I15/3.673</f>
        <v>2900.3539341138035</v>
      </c>
      <c r="J15" s="86">
        <f>'Segment AED'!J15/3.673</f>
        <v>3106.9311253190576</v>
      </c>
      <c r="K15" s="86">
        <f>'Segment AED'!K15/3.673</f>
        <v>3173.1701606316365</v>
      </c>
      <c r="L15" s="111">
        <f>'Segment AED'!L15/3.673</f>
        <v>3080.8280835488981</v>
      </c>
      <c r="M15" s="26">
        <f>'Segment AED'!M15/3.673</f>
        <v>0</v>
      </c>
      <c r="N15" s="26">
        <f>'Segment AED'!N15/3.673</f>
        <v>0</v>
      </c>
      <c r="O15" s="26">
        <f>'Segment AED'!O15/3.673</f>
        <v>0</v>
      </c>
      <c r="P15" s="26">
        <f>'Segment AED'!P15/3.673</f>
        <v>0</v>
      </c>
      <c r="Q15" s="26">
        <f>'Segment AED'!Q15/3.673</f>
        <v>0</v>
      </c>
      <c r="R15" s="5"/>
      <c r="S15" s="147">
        <f>'Segment AED'!S15/3.673</f>
        <v>393.68363735366188</v>
      </c>
      <c r="T15" s="63">
        <f>'Segment AED'!T15/3.673</f>
        <v>468.82657228423631</v>
      </c>
      <c r="U15" s="63">
        <f>'Segment AED'!U15/3.673</f>
        <v>526.62673563844271</v>
      </c>
      <c r="V15" s="63">
        <f>'Segment AED'!V15/3.673</f>
        <v>496.78736727470744</v>
      </c>
      <c r="W15" s="147">
        <f>'Segment AED'!W15/3.673</f>
        <v>412.19711407568747</v>
      </c>
      <c r="X15" s="63">
        <f>'Segment AED'!X15/3.673</f>
        <v>461.20337598693163</v>
      </c>
      <c r="Y15" s="63">
        <f>'Segment AED'!Y15/3.673</f>
        <v>527.90634358834734</v>
      </c>
      <c r="Z15" s="148">
        <f>'Segment AED'!Z15/3.673</f>
        <v>450.04083855159269</v>
      </c>
      <c r="AA15" s="63">
        <f>'Segment AED'!AA15/3.673</f>
        <v>406.75197386332695</v>
      </c>
      <c r="AB15" s="63">
        <f>'Segment AED'!AB15/3.673</f>
        <v>267.62864143751699</v>
      </c>
      <c r="AC15" s="63">
        <f>'Segment AED'!AC15/3.673</f>
        <v>303.56656683909608</v>
      </c>
      <c r="AD15" s="63">
        <f>'Segment AED'!AD15/3.673</f>
        <v>325.07487067791993</v>
      </c>
      <c r="AE15" s="147">
        <f>'Segment AED'!AE15/3.673</f>
        <v>363.73536618567925</v>
      </c>
      <c r="AF15" s="63">
        <f>'Segment AED'!AF15/3.673</f>
        <v>406.75197386332695</v>
      </c>
      <c r="AG15" s="63">
        <f>'Segment AED'!AG15/3.673</f>
        <v>405.03622023141838</v>
      </c>
      <c r="AH15" s="148">
        <f>'Segment AED'!AH15/3.673</f>
        <v>459.40941797168551</v>
      </c>
      <c r="AI15" s="63">
        <f>'Segment AED'!AI15/3.673</f>
        <v>581.54097468009797</v>
      </c>
      <c r="AJ15" s="63">
        <f>'Segment AED'!AJ15/3.673</f>
        <v>794.71821399401028</v>
      </c>
      <c r="AK15" s="63">
        <f>'Segment AED'!AK15/3.673</f>
        <v>737.24892442689895</v>
      </c>
      <c r="AL15" s="63">
        <f>'Segment AED'!AL15/3.673</f>
        <v>786.5505036754696</v>
      </c>
      <c r="AM15" s="147">
        <f>'Segment AED'!AM15/3.673</f>
        <v>745.59184198182732</v>
      </c>
      <c r="AN15" s="63">
        <f>'Segment AED'!AN15/3.673</f>
        <v>676.0641145747046</v>
      </c>
      <c r="AO15" s="63">
        <f>'Segment AED'!AO15/3.673</f>
        <v>791.99874088392653</v>
      </c>
      <c r="AP15" s="148">
        <f>'Segment AED'!AP15/3.673</f>
        <v>893.27642787859929</v>
      </c>
      <c r="AQ15" s="63">
        <f>'Segment AED'!AQ15/3.673</f>
        <v>811.84162050348914</v>
      </c>
      <c r="AR15" s="63">
        <f>'Segment AED'!AR15/3.673</f>
        <v>742.80574912197119</v>
      </c>
      <c r="AS15" s="63">
        <f>'Segment AED'!AS15/3.673</f>
        <v>825.34085971469653</v>
      </c>
      <c r="AT15" s="148">
        <f>'Segment AED'!AT15/3.673</f>
        <v>793.1819312914796</v>
      </c>
      <c r="AU15" s="63">
        <f>'Segment AED'!AU15/3.673</f>
        <v>756.77224452399878</v>
      </c>
      <c r="AV15" s="63">
        <f>'Segment AED'!AV15/3.673</f>
        <v>740.88785348852548</v>
      </c>
      <c r="AW15" s="63">
        <f>'Segment AED'!AW15/3.673</f>
        <v>819.53791447465369</v>
      </c>
      <c r="AX15" s="148">
        <f>'Segment AED'!AX15/3.673</f>
        <v>763.6100710617194</v>
      </c>
      <c r="AY15" s="63">
        <f>'Segment AED'!AY15/3.673</f>
        <v>780.13962617358789</v>
      </c>
      <c r="AZ15" s="63">
        <f>'Segment AED'!AZ15/3.673</f>
        <v>1380.971346560071</v>
      </c>
      <c r="BC15" s="63"/>
    </row>
    <row r="16" spans="2:56" ht="14.1" customHeight="1" x14ac:dyDescent="0.2">
      <c r="B16" s="8" t="s">
        <v>206</v>
      </c>
      <c r="C16" s="32"/>
      <c r="D16" s="32"/>
      <c r="E16" s="32">
        <f>'Segment AED'!E16/3.673</f>
        <v>1288.6468826572286</v>
      </c>
      <c r="F16" s="32">
        <f>'Segment AED'!F16/3.673</f>
        <v>1290.225973318813</v>
      </c>
      <c r="G16" s="32">
        <f>'Segment AED'!G16/3.673</f>
        <v>985.5703784372447</v>
      </c>
      <c r="H16" s="32">
        <f>'Segment AED'!H16/3.673</f>
        <v>1281.9174034386065</v>
      </c>
      <c r="I16" s="32">
        <f>'Segment AED'!I16/3.673</f>
        <v>2614.484072964879</v>
      </c>
      <c r="J16" s="78">
        <f>'Segment AED'!J16/3.673</f>
        <v>2687.788283204754</v>
      </c>
      <c r="K16" s="78">
        <f>'Segment AED'!K16/3.673</f>
        <v>2745.6683909610674</v>
      </c>
      <c r="L16" s="109">
        <f>'Segment AED'!L16/3.673</f>
        <v>2605.9586138631526</v>
      </c>
      <c r="M16" s="9">
        <f>'Segment AED'!M16/3.673</f>
        <v>0</v>
      </c>
      <c r="N16" s="9">
        <f>'Segment AED'!N16/3.673</f>
        <v>0</v>
      </c>
      <c r="O16" s="9">
        <f>'Segment AED'!O16/3.673</f>
        <v>0</v>
      </c>
      <c r="P16" s="9">
        <f>'Segment AED'!P16/3.673</f>
        <v>0</v>
      </c>
      <c r="Q16" s="9">
        <f>'Segment AED'!Q16/3.673</f>
        <v>0</v>
      </c>
      <c r="R16" s="8"/>
      <c r="S16" s="108">
        <f>'Segment AED'!S16/3.673</f>
        <v>257.55513204465012</v>
      </c>
      <c r="T16" s="32">
        <f>'Segment AED'!T16/3.673</f>
        <v>316.63490334876121</v>
      </c>
      <c r="U16" s="32">
        <f>'Segment AED'!U16/3.673</f>
        <v>380.50639803974951</v>
      </c>
      <c r="V16" s="32">
        <f>'Segment AED'!V16/3.673</f>
        <v>333.9504492240676</v>
      </c>
      <c r="W16" s="108">
        <f>'Segment AED'!W16/3.673</f>
        <v>280.15246392594611</v>
      </c>
      <c r="X16" s="32">
        <f>'Segment AED'!X16/3.673</f>
        <v>322.62455758235774</v>
      </c>
      <c r="Y16" s="32">
        <f>'Segment AED'!Y16/3.673</f>
        <v>374.89790362101826</v>
      </c>
      <c r="Z16" s="109">
        <f>'Segment AED'!Z16/3.673</f>
        <v>313.36781922134497</v>
      </c>
      <c r="AA16" s="32">
        <f>'Segment AED'!AA16/3.673</f>
        <v>286.14211815954263</v>
      </c>
      <c r="AB16" s="32">
        <f>'Segment AED'!AB16/3.673</f>
        <v>207.18758508031581</v>
      </c>
      <c r="AC16" s="32">
        <f>'Segment AED'!AC16/3.673</f>
        <v>237.13585624829838</v>
      </c>
      <c r="AD16" s="32">
        <f>'Segment AED'!AD16/3.673</f>
        <v>255.10481894908793</v>
      </c>
      <c r="AE16" s="108">
        <f>'Segment AED'!AE16/3.673</f>
        <v>285.59760413830656</v>
      </c>
      <c r="AF16" s="32">
        <f>'Segment AED'!AF16/3.673</f>
        <v>309.82847808331064</v>
      </c>
      <c r="AG16" s="32">
        <f>'Segment AED'!AG16/3.673</f>
        <v>310.99148384699151</v>
      </c>
      <c r="AH16" s="109">
        <f>'Segment AED'!AH16/3.673</f>
        <v>375.49011509937407</v>
      </c>
      <c r="AI16" s="32">
        <f>'Segment AED'!AI16/3.673</f>
        <v>495.50775932480263</v>
      </c>
      <c r="AJ16" s="32">
        <f>'Segment AED'!AJ16/3.673</f>
        <v>728.55976041383065</v>
      </c>
      <c r="AK16" s="32">
        <f>'Segment AED'!AK16/3.673</f>
        <v>674.87550907432615</v>
      </c>
      <c r="AL16" s="32">
        <f>'Segment AED'!AL16/3.673</f>
        <v>716.03593792540153</v>
      </c>
      <c r="AM16" s="108">
        <f>'Segment AED'!AM16/3.673</f>
        <v>661.67473311729725</v>
      </c>
      <c r="AN16" s="32">
        <f>'Segment AED'!AN16/3.673</f>
        <v>571.82756954787135</v>
      </c>
      <c r="AO16" s="32">
        <f>'Segment AED'!AO16/3.673</f>
        <v>684.0301429670925</v>
      </c>
      <c r="AP16" s="109">
        <f>'Segment AED'!AP16/3.673</f>
        <v>770.25583757249262</v>
      </c>
      <c r="AQ16" s="32">
        <f>'Segment AED'!AQ16/3.673</f>
        <v>704.44249870963995</v>
      </c>
      <c r="AR16" s="32">
        <f>'Segment AED'!AR16/3.673</f>
        <v>641.57540894772671</v>
      </c>
      <c r="AS16" s="32">
        <f>'Segment AED'!AS16/3.673</f>
        <v>711.85799848989154</v>
      </c>
      <c r="AT16" s="109">
        <f>'Segment AED'!AT16/3.673</f>
        <v>687.79248481380932</v>
      </c>
      <c r="AU16" s="32">
        <f>'Segment AED'!AU16/3.673</f>
        <v>650.90467613040812</v>
      </c>
      <c r="AV16" s="32">
        <f>'Segment AED'!AV16/3.673</f>
        <v>624.76150972402547</v>
      </c>
      <c r="AW16" s="32">
        <f>'Segment AED'!AW16/3.673</f>
        <v>697.21815737831139</v>
      </c>
      <c r="AX16" s="109">
        <f>'Segment AED'!AX16/3.673</f>
        <v>633.05427063040645</v>
      </c>
      <c r="AY16" s="32">
        <f>'Segment AED'!AY16/3.673</f>
        <v>628.50457926391596</v>
      </c>
      <c r="AZ16" s="32">
        <f>'Segment AED'!AZ16/3.673</f>
        <v>1081.9389124782863</v>
      </c>
      <c r="BC16" s="32"/>
    </row>
    <row r="17" spans="2:61" ht="14.1" customHeight="1" x14ac:dyDescent="0.2">
      <c r="B17" s="8" t="s">
        <v>207</v>
      </c>
      <c r="C17" s="32"/>
      <c r="D17" s="32"/>
      <c r="E17" s="32">
        <f>'Segment AED'!E17/3.673</f>
        <v>597.27742989381977</v>
      </c>
      <c r="F17" s="32">
        <f>'Segment AED'!F17/3.673</f>
        <v>561.12169888374626</v>
      </c>
      <c r="G17" s="32">
        <f>'Segment AED'!G17/3.673</f>
        <v>317.45167438061532</v>
      </c>
      <c r="H17" s="32">
        <f>'Segment AED'!H17/3.673</f>
        <v>353.08874672474809</v>
      </c>
      <c r="I17" s="32">
        <f>'Segment AED'!I17/3.673</f>
        <v>285.8698611489246</v>
      </c>
      <c r="J17" s="78">
        <f>'Segment AED'!J17/3.673</f>
        <v>419.14284211430402</v>
      </c>
      <c r="K17" s="78">
        <f>'Segment AED'!K17/3.673</f>
        <v>427.50176967056899</v>
      </c>
      <c r="L17" s="109">
        <f>'Segment AED'!L17/3.673</f>
        <v>474.86946968574591</v>
      </c>
      <c r="M17" s="9">
        <f>'Segment AED'!M17/3.673</f>
        <v>0</v>
      </c>
      <c r="N17" s="9">
        <f>'Segment AED'!N17/3.673</f>
        <v>0</v>
      </c>
      <c r="O17" s="9">
        <f>'Segment AED'!O17/3.673</f>
        <v>0</v>
      </c>
      <c r="P17" s="9">
        <f>'Segment AED'!P17/3.673</f>
        <v>0</v>
      </c>
      <c r="Q17" s="9">
        <f>'Segment AED'!Q17/3.673</f>
        <v>0</v>
      </c>
      <c r="R17" s="8"/>
      <c r="S17" s="108">
        <f>'Segment AED'!S17/3.673</f>
        <v>136.1285053090117</v>
      </c>
      <c r="T17" s="32">
        <f>'Segment AED'!T17/3.673</f>
        <v>152.19166893547509</v>
      </c>
      <c r="U17" s="32">
        <f>'Segment AED'!U17/3.673</f>
        <v>146.12033759869317</v>
      </c>
      <c r="V17" s="32">
        <f>'Segment AED'!V17/3.673</f>
        <v>162.83691805063984</v>
      </c>
      <c r="W17" s="108">
        <f>'Segment AED'!W17/3.673</f>
        <v>132.86142118159543</v>
      </c>
      <c r="X17" s="32">
        <f>'Segment AED'!X17/3.673</f>
        <v>138.57881840457392</v>
      </c>
      <c r="Y17" s="32">
        <f>'Segment AED'!Y17/3.673</f>
        <v>152.73618295671113</v>
      </c>
      <c r="Z17" s="109">
        <f>'Segment AED'!Z17/3.673</f>
        <v>136.67301933024774</v>
      </c>
      <c r="AA17" s="32">
        <f>'Segment AED'!AA17/3.673</f>
        <v>120.60985570378438</v>
      </c>
      <c r="AB17" s="32">
        <f>'Segment AED'!AB17/3.673</f>
        <v>60.441056357201198</v>
      </c>
      <c r="AC17" s="32">
        <f>'Segment AED'!AC17/3.673</f>
        <v>66.430710590797716</v>
      </c>
      <c r="AD17" s="32">
        <f>'Segment AED'!AD17/3.673</f>
        <v>69.970051728832019</v>
      </c>
      <c r="AE17" s="108">
        <f>'Segment AED'!AE17/3.673</f>
        <v>78.137762047372718</v>
      </c>
      <c r="AF17" s="32">
        <f>'Segment AED'!AF17/3.673</f>
        <v>96.923495780016339</v>
      </c>
      <c r="AG17" s="32">
        <f>'Segment AED'!AG17/3.673</f>
        <v>94.044736384426869</v>
      </c>
      <c r="AH17" s="109">
        <f>'Segment AED'!AH17/3.673</f>
        <v>83.919302872311434</v>
      </c>
      <c r="AI17" s="32">
        <f>'Segment AED'!AI17/3.673</f>
        <v>86.033215355295397</v>
      </c>
      <c r="AJ17" s="32">
        <f>'Segment AED'!AJ17/3.673</f>
        <v>66.158453580179682</v>
      </c>
      <c r="AK17" s="32">
        <f>'Segment AED'!AK17/3.673</f>
        <v>62.373415352572827</v>
      </c>
      <c r="AL17" s="32">
        <f>'Segment AED'!AL17/3.673</f>
        <v>70.514565750068058</v>
      </c>
      <c r="AM17" s="108">
        <f>'Segment AED'!AM17/3.673</f>
        <v>83.917108864530078</v>
      </c>
      <c r="AN17" s="32">
        <f>'Segment AED'!AN17/3.673</f>
        <v>104.23654502683316</v>
      </c>
      <c r="AO17" s="32">
        <f>'Segment AED'!AO17/3.673</f>
        <v>107.96859791683403</v>
      </c>
      <c r="AP17" s="109">
        <f>'Segment AED'!AP17/3.673</f>
        <v>123.02059030610668</v>
      </c>
      <c r="AQ17" s="32">
        <f>'Segment AED'!AQ17/3.673</f>
        <v>107.39912179384925</v>
      </c>
      <c r="AR17" s="32">
        <f>'Segment AED'!AR17/3.673</f>
        <v>101.23034017424446</v>
      </c>
      <c r="AS17" s="32">
        <f>'Segment AED'!AS17/3.673</f>
        <v>113.48286122480495</v>
      </c>
      <c r="AT17" s="109">
        <f>'Segment AED'!AT17/3.673</f>
        <v>105.38944647767032</v>
      </c>
      <c r="AU17" s="32">
        <f>'Segment AED'!AU17/3.673</f>
        <v>105.86756839359063</v>
      </c>
      <c r="AV17" s="32">
        <f>'Segment AED'!AV17/3.673</f>
        <v>116.12634376450002</v>
      </c>
      <c r="AW17" s="32">
        <f>'Segment AED'!AW17/3.673</f>
        <v>122.31975709634237</v>
      </c>
      <c r="AX17" s="109">
        <f>'Segment AED'!AX17/3.673</f>
        <v>130.55580043131295</v>
      </c>
      <c r="AY17" s="32">
        <f>'Segment AED'!AY17/3.673</f>
        <v>151.63504690967193</v>
      </c>
      <c r="AZ17" s="32">
        <f>'Segment AED'!AZ17/3.673</f>
        <v>299.03243408178457</v>
      </c>
      <c r="BC17" s="32"/>
    </row>
    <row r="18" spans="2:61" ht="14.1" customHeight="1" x14ac:dyDescent="0.2">
      <c r="B18" s="8"/>
      <c r="L18" s="154"/>
      <c r="M18" s="9"/>
      <c r="N18" s="9"/>
      <c r="O18" s="9"/>
      <c r="P18" s="9"/>
      <c r="Q18" s="9"/>
      <c r="R18" s="8"/>
      <c r="S18" s="153"/>
      <c r="W18" s="153"/>
      <c r="Z18" s="154"/>
      <c r="AE18" s="153"/>
      <c r="AH18" s="154"/>
      <c r="AM18" s="153"/>
      <c r="AP18" s="154"/>
      <c r="AT18" s="154"/>
      <c r="AX18" s="154"/>
    </row>
    <row r="19" spans="2:61" s="71" customFormat="1" ht="14.1" customHeight="1" thickBot="1" x14ac:dyDescent="0.25">
      <c r="B19" s="104" t="s">
        <v>208</v>
      </c>
      <c r="C19" s="140"/>
      <c r="D19" s="140"/>
      <c r="E19" s="140">
        <f>'Segment AED'!E19/3.673</f>
        <v>6221.3949496324531</v>
      </c>
      <c r="F19" s="140">
        <f>'Segment AED'!F19/3.673</f>
        <v>5809.1478355567651</v>
      </c>
      <c r="G19" s="140">
        <f>'Segment AED'!G19/3.673</f>
        <v>4392.0500952899538</v>
      </c>
      <c r="H19" s="140">
        <f>'Segment AED'!H19/3.673</f>
        <v>5695.9872620255928</v>
      </c>
      <c r="I19" s="140">
        <f>'Segment AED'!I19/3.673</f>
        <v>8742.4448679553498</v>
      </c>
      <c r="J19" s="141">
        <f>'Segment AED'!J19/3.673</f>
        <v>9427.8609176007103</v>
      </c>
      <c r="K19" s="141">
        <f>'Segment AED'!K19/3.673</f>
        <v>9652.522733460386</v>
      </c>
      <c r="L19" s="152">
        <f>'Segment AED'!L19/3.673</f>
        <v>9773.1030300490838</v>
      </c>
      <c r="M19" s="26">
        <f>'Segment AED'!M19/3.673</f>
        <v>0</v>
      </c>
      <c r="N19" s="26">
        <f>'Segment AED'!N19/3.673</f>
        <v>0</v>
      </c>
      <c r="O19" s="26">
        <f>'Segment AED'!O19/3.673</f>
        <v>0</v>
      </c>
      <c r="P19" s="26">
        <f>'Segment AED'!P19/3.673</f>
        <v>0</v>
      </c>
      <c r="Q19" s="26">
        <f>'Segment AED'!Q19/3.673</f>
        <v>0</v>
      </c>
      <c r="R19" s="5"/>
      <c r="S19" s="151">
        <f>'Segment AED'!S19/3.673</f>
        <v>1398.6812593111897</v>
      </c>
      <c r="T19" s="140">
        <f>'Segment AED'!T19/3.673</f>
        <v>1575.8891998148654</v>
      </c>
      <c r="U19" s="140">
        <f>'Segment AED'!U19/3.673</f>
        <v>1621.2205791886734</v>
      </c>
      <c r="V19" s="140">
        <f>'Segment AED'!V19/3.673</f>
        <v>1625.6039113177239</v>
      </c>
      <c r="W19" s="151">
        <f>'Segment AED'!W19/3.673</f>
        <v>1298.6659406479716</v>
      </c>
      <c r="X19" s="140">
        <f>'Segment AED'!X19/3.673</f>
        <v>1498.5025864416009</v>
      </c>
      <c r="Y19" s="140">
        <f>'Segment AED'!Y19/3.673</f>
        <v>1534.712768853798</v>
      </c>
      <c r="Z19" s="152">
        <f>'Segment AED'!Z19/3.673</f>
        <v>1477.266539613395</v>
      </c>
      <c r="AA19" s="140">
        <f>'Segment AED'!AA19/3.673</f>
        <v>1344.6773754424175</v>
      </c>
      <c r="AB19" s="140">
        <f>'Segment AED'!AB19/3.673</f>
        <v>821.12714402395864</v>
      </c>
      <c r="AC19" s="140">
        <f>'Segment AED'!AC19/3.673</f>
        <v>1097.1957527906343</v>
      </c>
      <c r="AD19" s="140">
        <f>'Segment AED'!AD19/3.673</f>
        <v>1128.5053090117071</v>
      </c>
      <c r="AE19" s="112">
        <f>'Segment AED'!AE19/3.673</f>
        <v>1165.8045194663762</v>
      </c>
      <c r="AF19" s="105">
        <f>'Segment AED'!AF19/3.673</f>
        <v>1366.1856792812414</v>
      </c>
      <c r="AG19" s="105">
        <f>'Segment AED'!AG19/3.673</f>
        <v>1469.6433433160903</v>
      </c>
      <c r="AH19" s="113">
        <f>'Segment AED'!AH19/3.673</f>
        <v>1694.1698446447049</v>
      </c>
      <c r="AI19" s="105">
        <f>'Segment AED'!AI19/3.673</f>
        <v>1833.9232235230056</v>
      </c>
      <c r="AJ19" s="105">
        <f>'Segment AED'!AJ19/3.673</f>
        <v>2351.4838007078683</v>
      </c>
      <c r="AK19" s="105">
        <f>'Segment AED'!AK19/3.673</f>
        <v>2328.0696977947182</v>
      </c>
      <c r="AL19" s="105">
        <f>'Segment AED'!AL19/3.673</f>
        <v>2228.6958889191396</v>
      </c>
      <c r="AM19" s="112">
        <f>'Segment AED'!AM19/3.673</f>
        <v>2177.6036694042441</v>
      </c>
      <c r="AN19" s="105">
        <f>'Segment AED'!AN19/3.673</f>
        <v>2213.9045876401829</v>
      </c>
      <c r="AO19" s="105">
        <f>'Segment AED'!AO19/3.673</f>
        <v>2432.5908026686266</v>
      </c>
      <c r="AP19" s="113">
        <f>'Segment AED'!AP19/3.673</f>
        <v>2603.7618578876582</v>
      </c>
      <c r="AQ19" s="105">
        <f>'Segment AED'!AQ19/3.673</f>
        <v>2382.2245082783097</v>
      </c>
      <c r="AR19" s="105">
        <f>'Segment AED'!AR19/3.673</f>
        <v>2391.5446106167174</v>
      </c>
      <c r="AS19" s="105">
        <f>'Segment AED'!AS19/3.673</f>
        <v>2472.9059300863919</v>
      </c>
      <c r="AT19" s="113">
        <f>'Segment AED'!AT19/3.673</f>
        <v>2405.8476844789675</v>
      </c>
      <c r="AU19" s="105">
        <f>'Segment AED'!AU19/3.673</f>
        <v>2306.8308955827447</v>
      </c>
      <c r="AV19" s="105">
        <f>'Segment AED'!AV19/3.673</f>
        <v>2351.8808981045463</v>
      </c>
      <c r="AW19" s="105">
        <f>'Segment AED'!AW19/3.673</f>
        <v>2538.942709034297</v>
      </c>
      <c r="AX19" s="113">
        <f>'Segment AED'!AX19/3.673</f>
        <v>2575.4285273274959</v>
      </c>
      <c r="AY19" s="105">
        <f>'Segment AED'!AY19/3.673</f>
        <v>2405.0084399673292</v>
      </c>
      <c r="AZ19" s="105">
        <f>'Segment AED'!AZ19/3.673</f>
        <v>3594.1287320426713</v>
      </c>
      <c r="BC19" s="63"/>
      <c r="BD19" s="6"/>
      <c r="BE19" s="6"/>
      <c r="BF19" s="6"/>
      <c r="BG19" s="6"/>
      <c r="BH19" s="6"/>
    </row>
    <row r="20" spans="2:61" ht="14.1" customHeight="1" thickTop="1" x14ac:dyDescent="0.2">
      <c r="L20" s="85"/>
      <c r="BD20" s="87"/>
      <c r="BE20" s="87"/>
      <c r="BF20" s="87"/>
      <c r="BG20" s="87"/>
      <c r="BH20" s="87"/>
      <c r="BI20" s="87"/>
    </row>
    <row r="21" spans="2:61" ht="14.1" customHeight="1" x14ac:dyDescent="0.2">
      <c r="B21" s="100" t="s">
        <v>43</v>
      </c>
      <c r="M21" s="72"/>
      <c r="N21" s="72"/>
      <c r="O21" s="72"/>
      <c r="P21" s="72"/>
      <c r="Q21" s="72"/>
      <c r="R21" s="71"/>
    </row>
    <row r="22" spans="2:61" s="8" customFormat="1" ht="14.1" customHeight="1" x14ac:dyDescent="0.2">
      <c r="B22" s="18" t="s">
        <v>59</v>
      </c>
      <c r="C22" s="19"/>
      <c r="D22" s="19"/>
      <c r="E22" s="19">
        <v>2018</v>
      </c>
      <c r="F22" s="19">
        <v>2019</v>
      </c>
      <c r="G22" s="19">
        <v>2020</v>
      </c>
      <c r="H22" s="19">
        <v>2021</v>
      </c>
      <c r="I22" s="19">
        <v>2022</v>
      </c>
      <c r="J22" s="19">
        <v>2023</v>
      </c>
      <c r="K22" s="19">
        <v>2024</v>
      </c>
      <c r="L22" s="192">
        <v>2025</v>
      </c>
      <c r="M22" s="58"/>
      <c r="N22" s="58"/>
      <c r="O22" s="58"/>
      <c r="P22" s="5"/>
      <c r="Q22" s="5"/>
      <c r="R22" s="5"/>
      <c r="S22" s="22" t="s">
        <v>14</v>
      </c>
      <c r="T22" s="20" t="s">
        <v>15</v>
      </c>
      <c r="U22" s="20" t="s">
        <v>16</v>
      </c>
      <c r="V22" s="20" t="s">
        <v>17</v>
      </c>
      <c r="W22" s="22" t="s">
        <v>18</v>
      </c>
      <c r="X22" s="20" t="s">
        <v>19</v>
      </c>
      <c r="Y22" s="20" t="s">
        <v>20</v>
      </c>
      <c r="Z22" s="23" t="s">
        <v>21</v>
      </c>
      <c r="AA22" s="20" t="s">
        <v>22</v>
      </c>
      <c r="AB22" s="20" t="s">
        <v>23</v>
      </c>
      <c r="AC22" s="20" t="s">
        <v>24</v>
      </c>
      <c r="AD22" s="20" t="s">
        <v>25</v>
      </c>
      <c r="AE22" s="22" t="s">
        <v>26</v>
      </c>
      <c r="AF22" s="20" t="s">
        <v>27</v>
      </c>
      <c r="AG22" s="20" t="s">
        <v>28</v>
      </c>
      <c r="AH22" s="23" t="s">
        <v>29</v>
      </c>
      <c r="AI22" s="20" t="s">
        <v>30</v>
      </c>
      <c r="AJ22" s="20" t="s">
        <v>31</v>
      </c>
      <c r="AK22" s="20" t="s">
        <v>32</v>
      </c>
      <c r="AL22" s="20" t="s">
        <v>33</v>
      </c>
      <c r="AM22" s="22" t="s">
        <v>34</v>
      </c>
      <c r="AN22" s="20" t="s">
        <v>35</v>
      </c>
      <c r="AO22" s="20" t="s">
        <v>36</v>
      </c>
      <c r="AP22" s="23" t="s">
        <v>37</v>
      </c>
      <c r="AQ22" s="20" t="s">
        <v>38</v>
      </c>
      <c r="AR22" s="20" t="s">
        <v>39</v>
      </c>
      <c r="AS22" s="20" t="s">
        <v>40</v>
      </c>
      <c r="AT22" s="23" t="s">
        <v>41</v>
      </c>
      <c r="AU22" s="20" t="s">
        <v>263</v>
      </c>
      <c r="AV22" s="20" t="s">
        <v>273</v>
      </c>
      <c r="AW22" s="20" t="s">
        <v>292</v>
      </c>
      <c r="AX22" s="23" t="s">
        <v>297</v>
      </c>
      <c r="AY22" s="20" t="s">
        <v>299</v>
      </c>
      <c r="AZ22" s="20" t="s">
        <v>304</v>
      </c>
      <c r="BA22" s="3"/>
      <c r="BB22" s="3"/>
      <c r="BC22" s="3"/>
    </row>
    <row r="23" spans="2:61" ht="14.1" customHeight="1" x14ac:dyDescent="0.2">
      <c r="B23" s="5" t="s">
        <v>209</v>
      </c>
      <c r="C23" s="75"/>
      <c r="D23" s="75"/>
      <c r="E23" s="75">
        <f>'Segment AED'!E23/3.673</f>
        <v>960.52725199564384</v>
      </c>
      <c r="F23" s="75">
        <f>'Segment AED'!F23/3.673</f>
        <v>926.7628641437517</v>
      </c>
      <c r="G23" s="75">
        <f>'Segment AED'!G23/3.673</f>
        <v>1189.2186223795263</v>
      </c>
      <c r="H23" s="75">
        <f>'Segment AED'!H23/3.673</f>
        <v>965.42335965151096</v>
      </c>
      <c r="I23" s="75">
        <f>'Segment AED'!I23/3.673</f>
        <v>1152.191668935475</v>
      </c>
      <c r="J23" s="76">
        <f>'Segment AED'!J23/3.673</f>
        <v>1225.0069056488771</v>
      </c>
      <c r="K23" s="76">
        <f>'Segment AED'!K23/3.673</f>
        <v>1280.7746855847522</v>
      </c>
      <c r="L23" s="146">
        <f>'Segment AED'!L23/3.673</f>
        <v>1420.4284430384178</v>
      </c>
      <c r="M23" s="26">
        <f>'Segment AED'!M23/3.673</f>
        <v>0</v>
      </c>
      <c r="N23" s="26">
        <f>'Segment AED'!N23/3.673</f>
        <v>0</v>
      </c>
      <c r="O23" s="26">
        <f>'Segment AED'!O23/3.673</f>
        <v>0</v>
      </c>
      <c r="P23" s="26">
        <f>'Segment AED'!P23/3.673</f>
        <v>0</v>
      </c>
      <c r="Q23" s="26">
        <f>'Segment AED'!Q23/3.673</f>
        <v>0</v>
      </c>
      <c r="R23" s="5"/>
      <c r="S23" s="145">
        <f>'Segment AED'!S23/3.673</f>
        <v>230.84</v>
      </c>
      <c r="T23" s="75">
        <f>'Segment AED'!T23/3.673</f>
        <v>262.23194263544787</v>
      </c>
      <c r="U23" s="75">
        <f>'Segment AED'!U23/3.673</f>
        <v>243.3974406234685</v>
      </c>
      <c r="V23" s="63">
        <f>'Segment AED'!V23/3.673</f>
        <v>224.05786873672744</v>
      </c>
      <c r="W23" s="145">
        <f>'Segment AED'!W23/3.673</f>
        <v>208.82112714402396</v>
      </c>
      <c r="X23" s="75">
        <f>'Segment AED'!X23/3.673</f>
        <v>253.19901987476177</v>
      </c>
      <c r="Y23" s="75">
        <f>'Segment AED'!Y23/3.673</f>
        <v>223.52300571739721</v>
      </c>
      <c r="Z23" s="146">
        <f>'Segment AED'!Z23/3.673</f>
        <v>241.21971140756875</v>
      </c>
      <c r="AA23" s="75">
        <f>'Segment AED'!AA23/3.673</f>
        <v>228.69588891913966</v>
      </c>
      <c r="AB23" s="75">
        <f>'Segment AED'!AB23/3.673</f>
        <v>268.9899264906071</v>
      </c>
      <c r="AC23" s="75">
        <f>'Segment AED'!AC23/3.673</f>
        <v>359.65151102640891</v>
      </c>
      <c r="AD23" s="75">
        <f>'Segment AED'!AD23/3.673</f>
        <v>331.88129594337056</v>
      </c>
      <c r="AE23" s="145">
        <f>'Segment AED'!AE23/3.673</f>
        <v>251.56547781105363</v>
      </c>
      <c r="AF23" s="75">
        <f>'Segment AED'!AF23/3.673</f>
        <v>233.86877212088211</v>
      </c>
      <c r="AG23" s="75">
        <f>'Segment AED'!AG23/3.673</f>
        <v>229.2404029403757</v>
      </c>
      <c r="AH23" s="146">
        <f>'Segment AED'!AH23/3.673</f>
        <v>250.74870677919955</v>
      </c>
      <c r="AI23" s="75">
        <f>'Segment AED'!AI23/3.673</f>
        <v>283.02598705832537</v>
      </c>
      <c r="AJ23" s="75">
        <f>'Segment AED'!AJ23/3.673</f>
        <v>340.27060576643316</v>
      </c>
      <c r="AK23" s="75">
        <f>'Segment AED'!AK23/3.673</f>
        <v>276.34086577729374</v>
      </c>
      <c r="AL23" s="75">
        <f>'Segment AED'!AL23/3.673</f>
        <v>252.65450585352573</v>
      </c>
      <c r="AM23" s="145">
        <f>'Segment AED'!AM23/3.673</f>
        <v>265.81993609970465</v>
      </c>
      <c r="AN23" s="75">
        <f>'Segment AED'!AN23/3.673</f>
        <v>293.41035041628857</v>
      </c>
      <c r="AO23" s="75">
        <f>'Segment AED'!AO23/3.673</f>
        <v>343.89596574624312</v>
      </c>
      <c r="AP23" s="146">
        <f>'Segment AED'!AP23/3.673</f>
        <v>321.85342768557894</v>
      </c>
      <c r="AQ23" s="75">
        <f>'Segment AED'!AQ23/3.673</f>
        <v>310.86252856836074</v>
      </c>
      <c r="AR23" s="63">
        <f>'Segment AED'!AR23/3.673</f>
        <v>324.70593681531807</v>
      </c>
      <c r="AS23" s="63">
        <f>'Segment AED'!AS23/3.673</f>
        <v>318.99323559818015</v>
      </c>
      <c r="AT23" s="146">
        <f>'Segment AED'!AT23/3.673</f>
        <v>326.21298460289336</v>
      </c>
      <c r="AU23" s="75">
        <f>'Segment AED'!AU23/3.673</f>
        <v>330.86376305071923</v>
      </c>
      <c r="AV23" s="63">
        <f>'Segment AED'!AV23/3.673</f>
        <v>338.32268715421321</v>
      </c>
      <c r="AW23" s="63">
        <f>'Segment AED'!AW23/3.673</f>
        <v>363.20486924073975</v>
      </c>
      <c r="AX23" s="146">
        <f>'Segment AED'!AX23/3.673</f>
        <v>387.76024145552805</v>
      </c>
      <c r="AY23" s="75">
        <f>'Segment AED'!AY23/3.673</f>
        <v>345.66169022553231</v>
      </c>
      <c r="AZ23" s="75">
        <f>'Segment AED'!AZ23/3.673</f>
        <v>466.70058710593588</v>
      </c>
      <c r="BC23" s="63"/>
    </row>
    <row r="24" spans="2:61" ht="14.1" customHeight="1" x14ac:dyDescent="0.2">
      <c r="B24" s="11" t="s">
        <v>210</v>
      </c>
      <c r="C24" s="88"/>
      <c r="D24" s="88"/>
      <c r="E24" s="88">
        <f t="shared" ref="E24:Q24" si="0">E23/E8</f>
        <v>0.22155086088698811</v>
      </c>
      <c r="F24" s="88">
        <f t="shared" si="0"/>
        <v>0.23416110614294561</v>
      </c>
      <c r="G24" s="88">
        <f t="shared" si="0"/>
        <v>0.38498149127445797</v>
      </c>
      <c r="H24" s="88">
        <f t="shared" si="0"/>
        <v>0.23773155625656139</v>
      </c>
      <c r="I24" s="88">
        <f t="shared" si="0"/>
        <v>0.19722248112592039</v>
      </c>
      <c r="J24" s="89">
        <f t="shared" si="0"/>
        <v>0.19380169467231009</v>
      </c>
      <c r="K24" s="89">
        <f t="shared" si="0"/>
        <v>0.19767016398454648</v>
      </c>
      <c r="L24" s="158">
        <f t="shared" ref="L24" si="1">L23/L8</f>
        <v>0.21224896681527552</v>
      </c>
      <c r="M24" s="84" t="e">
        <f t="shared" si="0"/>
        <v>#DIV/0!</v>
      </c>
      <c r="N24" s="84" t="e">
        <f t="shared" si="0"/>
        <v>#DIV/0!</v>
      </c>
      <c r="O24" s="84" t="e">
        <f t="shared" si="0"/>
        <v>#DIV/0!</v>
      </c>
      <c r="P24" s="84" t="e">
        <f t="shared" si="0"/>
        <v>#DIV/0!</v>
      </c>
      <c r="Q24" s="84" t="e">
        <f t="shared" si="0"/>
        <v>#DIV/0!</v>
      </c>
      <c r="R24" s="11"/>
      <c r="S24" s="157">
        <f t="shared" ref="S24:AT24" si="2">S23/S8</f>
        <v>0.22969208578859254</v>
      </c>
      <c r="T24" s="88">
        <f t="shared" si="2"/>
        <v>0.23687182288898351</v>
      </c>
      <c r="U24" s="88">
        <f t="shared" si="2"/>
        <v>0.2223632464750831</v>
      </c>
      <c r="V24" s="88">
        <f t="shared" si="2"/>
        <v>0.19848917870589705</v>
      </c>
      <c r="W24" s="157">
        <f t="shared" si="2"/>
        <v>0.23556511056511056</v>
      </c>
      <c r="X24" s="88">
        <f t="shared" si="2"/>
        <v>0.24409448818897636</v>
      </c>
      <c r="Y24" s="88">
        <f t="shared" si="2"/>
        <v>0.22201189832341806</v>
      </c>
      <c r="Z24" s="158">
        <f t="shared" si="2"/>
        <v>0.23482639809170425</v>
      </c>
      <c r="AA24" s="88">
        <f t="shared" si="2"/>
        <v>0.24383164005805513</v>
      </c>
      <c r="AB24" s="88">
        <f t="shared" si="2"/>
        <v>0.48598130841121484</v>
      </c>
      <c r="AC24" s="88">
        <f t="shared" si="2"/>
        <v>0.45317324185248709</v>
      </c>
      <c r="AD24" s="88">
        <f t="shared" si="2"/>
        <v>0.41308031175872589</v>
      </c>
      <c r="AE24" s="157">
        <f t="shared" si="2"/>
        <v>0.31353919239904987</v>
      </c>
      <c r="AF24" s="88">
        <f t="shared" si="2"/>
        <v>0.24382628441669033</v>
      </c>
      <c r="AG24" s="88">
        <f t="shared" si="2"/>
        <v>0.21533560954006992</v>
      </c>
      <c r="AH24" s="158">
        <f t="shared" si="2"/>
        <v>0.20308710033076072</v>
      </c>
      <c r="AI24" s="88">
        <f t="shared" si="2"/>
        <v>0.22599009792722372</v>
      </c>
      <c r="AJ24" s="88">
        <f t="shared" si="2"/>
        <v>0.21857536463450666</v>
      </c>
      <c r="AK24" s="88">
        <f t="shared" si="2"/>
        <v>0.17374186922286888</v>
      </c>
      <c r="AL24" s="88">
        <f t="shared" si="2"/>
        <v>0.17519350575797621</v>
      </c>
      <c r="AM24" s="157">
        <f t="shared" si="2"/>
        <v>0.18562691383504384</v>
      </c>
      <c r="AN24" s="88">
        <f t="shared" si="2"/>
        <v>0.19079374977783908</v>
      </c>
      <c r="AO24" s="88">
        <f t="shared" si="2"/>
        <v>0.20961698752347965</v>
      </c>
      <c r="AP24" s="158">
        <f t="shared" si="2"/>
        <v>0.18816496302097957</v>
      </c>
      <c r="AQ24" s="88">
        <f t="shared" si="2"/>
        <v>0.19795333417625458</v>
      </c>
      <c r="AR24" s="88">
        <f t="shared" si="2"/>
        <v>0.19694200482479055</v>
      </c>
      <c r="AS24" s="88">
        <f t="shared" si="2"/>
        <v>0.19361495417368518</v>
      </c>
      <c r="AT24" s="158">
        <f t="shared" si="2"/>
        <v>0.20228183301972058</v>
      </c>
      <c r="AU24" s="88">
        <f t="shared" ref="AU24:AV24" si="3">AU23/AU8</f>
        <v>0.21345241538100987</v>
      </c>
      <c r="AV24" s="88">
        <f t="shared" si="3"/>
        <v>0.2100087820272695</v>
      </c>
      <c r="AW24" s="88">
        <f t="shared" ref="AW24:AY24" si="4">AW23/AW8</f>
        <v>0.21123872074217415</v>
      </c>
      <c r="AX24" s="158">
        <f t="shared" si="4"/>
        <v>0.21401716055741921</v>
      </c>
      <c r="AY24" s="88">
        <f t="shared" si="4"/>
        <v>0.21273206014612464</v>
      </c>
      <c r="AZ24" s="88">
        <f t="shared" ref="AZ24" si="5">AZ23/AZ8</f>
        <v>0.21087546243538718</v>
      </c>
      <c r="BC24" s="88"/>
    </row>
    <row r="25" spans="2:61" ht="14.1" customHeight="1" x14ac:dyDescent="0.2">
      <c r="B25" s="5"/>
      <c r="C25" s="88"/>
      <c r="D25" s="88"/>
      <c r="E25" s="88"/>
      <c r="F25" s="88"/>
      <c r="G25" s="88"/>
      <c r="H25" s="88"/>
      <c r="I25" s="88"/>
      <c r="J25" s="89"/>
      <c r="K25" s="89"/>
      <c r="L25" s="158"/>
      <c r="M25" s="84"/>
      <c r="N25" s="84"/>
      <c r="O25" s="84"/>
      <c r="P25" s="84"/>
      <c r="Q25" s="84"/>
      <c r="R25" s="11"/>
      <c r="S25" s="157"/>
      <c r="T25" s="88"/>
      <c r="U25" s="88"/>
      <c r="V25" s="88"/>
      <c r="W25" s="157"/>
      <c r="X25" s="88"/>
      <c r="Y25" s="88"/>
      <c r="Z25" s="158"/>
      <c r="AA25" s="88"/>
      <c r="AB25" s="88"/>
      <c r="AC25" s="88"/>
      <c r="AD25" s="88"/>
      <c r="AE25" s="157"/>
      <c r="AF25" s="88"/>
      <c r="AG25" s="88"/>
      <c r="AH25" s="158"/>
      <c r="AI25" s="88"/>
      <c r="AJ25" s="88"/>
      <c r="AK25" s="88"/>
      <c r="AL25" s="88"/>
      <c r="AM25" s="157"/>
      <c r="AN25" s="88"/>
      <c r="AO25" s="88"/>
      <c r="AP25" s="158"/>
      <c r="AQ25" s="88"/>
      <c r="AR25" s="88"/>
      <c r="AS25" s="88"/>
      <c r="AT25" s="158"/>
      <c r="AU25" s="88"/>
      <c r="AV25" s="88"/>
      <c r="AW25" s="88"/>
      <c r="AX25" s="158"/>
      <c r="AY25" s="88"/>
      <c r="AZ25" s="88"/>
      <c r="BC25" s="88"/>
    </row>
    <row r="26" spans="2:61" ht="14.1" customHeight="1" x14ac:dyDescent="0.2">
      <c r="B26" s="30" t="s">
        <v>211</v>
      </c>
      <c r="C26" s="32"/>
      <c r="D26" s="32"/>
      <c r="E26" s="32">
        <f>'Segment AED'!E26/3.673</f>
        <v>821.11599999999999</v>
      </c>
      <c r="F26" s="32">
        <f>'Segment AED'!F26/3.673</f>
        <v>772.66539613395048</v>
      </c>
      <c r="G26" s="32">
        <f>'Segment AED'!G26/3.673</f>
        <v>1069.697794718214</v>
      </c>
      <c r="H26" s="32">
        <f>'Segment AED'!H26/3.673</f>
        <v>824.39422815137493</v>
      </c>
      <c r="I26" s="32">
        <f>'Segment AED'!I26/3.673</f>
        <v>978.21943915055806</v>
      </c>
      <c r="J26" s="78">
        <f>'Segment AED'!J26/3.673</f>
        <v>1016.8868005767547</v>
      </c>
      <c r="K26" s="78">
        <f>'Segment AED'!K26/3.673</f>
        <v>1046.6396261611458</v>
      </c>
      <c r="L26" s="109">
        <f>'Segment AED'!L26/3.673</f>
        <v>1152.4995907765078</v>
      </c>
      <c r="M26" s="31">
        <f>'Segment AED'!M26/3.673</f>
        <v>0</v>
      </c>
      <c r="N26" s="31">
        <f>'Segment AED'!N26/3.673</f>
        <v>0</v>
      </c>
      <c r="O26" s="31">
        <f>'Segment AED'!O26/3.673</f>
        <v>0</v>
      </c>
      <c r="P26" s="31">
        <f>'Segment AED'!P26/3.673</f>
        <v>0</v>
      </c>
      <c r="Q26" s="31">
        <f>'Segment AED'!Q26/3.673</f>
        <v>0</v>
      </c>
      <c r="R26" s="30"/>
      <c r="S26" s="108">
        <f>'Segment AED'!S26/3.673</f>
        <v>197.25</v>
      </c>
      <c r="T26" s="32">
        <f>'Segment AED'!T26/3.673</f>
        <v>226.92</v>
      </c>
      <c r="U26" s="32">
        <f>'Segment AED'!U26/3.673</f>
        <v>208.27600000000007</v>
      </c>
      <c r="V26" s="32">
        <f>'Segment AED'!V26/3.673</f>
        <v>188.66999999999996</v>
      </c>
      <c r="W26" s="108">
        <f>'Segment AED'!W26/3.673</f>
        <v>172.06643071059079</v>
      </c>
      <c r="X26" s="32">
        <f>'Segment AED'!X26/3.673</f>
        <v>215.08303838823849</v>
      </c>
      <c r="Y26" s="32">
        <f>'Segment AED'!Y26/3.673</f>
        <v>184.04573917778382</v>
      </c>
      <c r="Z26" s="109">
        <f>'Segment AED'!Z26/3.673</f>
        <v>201.47018785733732</v>
      </c>
      <c r="AA26" s="32">
        <f>'Segment AED'!AA26/3.673</f>
        <v>194.66376259188675</v>
      </c>
      <c r="AB26" s="32">
        <f>'Segment AED'!AB26/3.673</f>
        <v>249.93193574734548</v>
      </c>
      <c r="AC26" s="32">
        <f>'Segment AED'!AC26/3.673</f>
        <v>325.619384699156</v>
      </c>
      <c r="AD26" s="32">
        <f>'Segment AED'!AD26/3.673</f>
        <v>299.48271167982574</v>
      </c>
      <c r="AE26" s="108">
        <f>'Segment AED'!AE26/3.673</f>
        <v>219.16689354750883</v>
      </c>
      <c r="AF26" s="32">
        <f>'Segment AED'!AF26/3.673</f>
        <v>199.0198747617751</v>
      </c>
      <c r="AG26" s="32">
        <f>'Segment AED'!AG26/3.673</f>
        <v>193.57473454941464</v>
      </c>
      <c r="AH26" s="109">
        <f>'Segment AED'!AH26/3.673</f>
        <v>212.6327252926763</v>
      </c>
      <c r="AI26" s="32">
        <f>'Segment AED'!AI26/3.673</f>
        <v>239.85842635447864</v>
      </c>
      <c r="AJ26" s="32">
        <f>'Segment AED'!AJ26/3.673</f>
        <v>297.84916961611759</v>
      </c>
      <c r="AK26" s="32">
        <f>'Segment AED'!AK26/3.673</f>
        <v>231.96297304655596</v>
      </c>
      <c r="AL26" s="32">
        <f>'Segment AED'!AL26/3.673</f>
        <v>208.54887013340593</v>
      </c>
      <c r="AM26" s="108">
        <f>'Segment AED'!AM26/3.673</f>
        <v>218.87808819414249</v>
      </c>
      <c r="AN26" s="32">
        <f>'Segment AED'!AN26/3.673</f>
        <v>244.35061838262624</v>
      </c>
      <c r="AO26" s="32">
        <f>'Segment AED'!AO26/3.673</f>
        <v>290.93260564141684</v>
      </c>
      <c r="AP26" s="109">
        <f>'Segment AED'!AP26/3.673</f>
        <v>262.6982626575072</v>
      </c>
      <c r="AQ26" s="32">
        <f>'Segment AED'!AQ26/3.673</f>
        <v>256.31744194527539</v>
      </c>
      <c r="AR26" s="32">
        <f>'Segment AED'!AR26/3.673</f>
        <v>269.04658441972754</v>
      </c>
      <c r="AS26" s="32">
        <f>'Segment AED'!AS26/3.673</f>
        <v>260.94061290112495</v>
      </c>
      <c r="AT26" s="109">
        <f>'Segment AED'!AT26/3.673</f>
        <v>260.33498689501789</v>
      </c>
      <c r="AU26" s="32">
        <f>'Segment AED'!AU26/3.673</f>
        <v>268.70373824115916</v>
      </c>
      <c r="AV26" s="32">
        <f>'Segment AED'!AV26/3.673</f>
        <v>273.9034369643939</v>
      </c>
      <c r="AW26" s="32">
        <f>'Segment AED'!AW26/3.673</f>
        <v>296.86373927093905</v>
      </c>
      <c r="AX26" s="109">
        <f>'Segment AED'!AX26/3.673</f>
        <v>312.75179416279798</v>
      </c>
      <c r="AY26" s="32">
        <f>'Segment AED'!AY26/3.673</f>
        <v>277.42082093727419</v>
      </c>
      <c r="AZ26" s="32">
        <f>'Segment AED'!AZ26/3.673</f>
        <v>392.78002437335249</v>
      </c>
    </row>
    <row r="27" spans="2:61" ht="14.1" customHeight="1" x14ac:dyDescent="0.2">
      <c r="B27" s="90" t="s">
        <v>212</v>
      </c>
      <c r="C27" s="88"/>
      <c r="D27" s="88"/>
      <c r="E27" s="88">
        <f t="shared" ref="E27:Q27" si="6">E26/E10</f>
        <v>0.20351731888444849</v>
      </c>
      <c r="F27" s="88">
        <f t="shared" si="6"/>
        <v>0.21166467780429596</v>
      </c>
      <c r="G27" s="88">
        <f t="shared" si="6"/>
        <v>0.37540607682017962</v>
      </c>
      <c r="H27" s="88">
        <f t="shared" si="6"/>
        <v>0.21905504551261604</v>
      </c>
      <c r="I27" s="88">
        <f t="shared" si="6"/>
        <v>0.17692534961591491</v>
      </c>
      <c r="J27" s="89">
        <f t="shared" si="6"/>
        <v>0.17122135966641019</v>
      </c>
      <c r="K27" s="89">
        <f t="shared" si="6"/>
        <v>0.17298581444740349</v>
      </c>
      <c r="L27" s="158">
        <f t="shared" ref="L27" si="7">L26/L10</f>
        <v>0.18568820595770724</v>
      </c>
      <c r="M27" s="91" t="e">
        <f t="shared" si="6"/>
        <v>#DIV/0!</v>
      </c>
      <c r="N27" s="91" t="e">
        <f t="shared" si="6"/>
        <v>#DIV/0!</v>
      </c>
      <c r="O27" s="91" t="e">
        <f t="shared" si="6"/>
        <v>#DIV/0!</v>
      </c>
      <c r="P27" s="91" t="e">
        <f t="shared" si="6"/>
        <v>#DIV/0!</v>
      </c>
      <c r="Q27" s="91" t="e">
        <f t="shared" si="6"/>
        <v>#DIV/0!</v>
      </c>
      <c r="R27" s="90"/>
      <c r="S27" s="198">
        <f t="shared" ref="S27:AT27" si="8">S26/S10</f>
        <v>0.20869544068542786</v>
      </c>
      <c r="T27" s="92">
        <f t="shared" si="8"/>
        <v>0.21812258517957059</v>
      </c>
      <c r="U27" s="92">
        <f t="shared" si="8"/>
        <v>0.20637572094343842</v>
      </c>
      <c r="V27" s="92">
        <f t="shared" si="8"/>
        <v>0.18142616340077528</v>
      </c>
      <c r="W27" s="157">
        <f t="shared" si="8"/>
        <v>0.21200939282120093</v>
      </c>
      <c r="X27" s="88">
        <f t="shared" si="8"/>
        <v>0.22360600056609115</v>
      </c>
      <c r="Y27" s="88">
        <f t="shared" si="8"/>
        <v>0.19818235121665198</v>
      </c>
      <c r="Z27" s="158">
        <f t="shared" si="8"/>
        <v>0.2124605225380419</v>
      </c>
      <c r="AA27" s="88">
        <f t="shared" si="8"/>
        <v>0.22448979591836737</v>
      </c>
      <c r="AB27" s="88">
        <f t="shared" si="8"/>
        <v>0.49064671298770707</v>
      </c>
      <c r="AC27" s="88">
        <f t="shared" si="8"/>
        <v>0.44610220067139128</v>
      </c>
      <c r="AD27" s="88">
        <f t="shared" si="8"/>
        <v>0.40307805056797363</v>
      </c>
      <c r="AE27" s="157">
        <f t="shared" si="8"/>
        <v>0.29881217520415737</v>
      </c>
      <c r="AF27" s="88">
        <f t="shared" si="8"/>
        <v>0.22554767047207649</v>
      </c>
      <c r="AG27" s="88">
        <f t="shared" si="8"/>
        <v>0.19522240527182866</v>
      </c>
      <c r="AH27" s="158">
        <f t="shared" si="8"/>
        <v>0.18393782383419691</v>
      </c>
      <c r="AI27" s="88">
        <f t="shared" si="8"/>
        <v>0.20412418906394811</v>
      </c>
      <c r="AJ27" s="88">
        <f t="shared" si="8"/>
        <v>0.20084450156049202</v>
      </c>
      <c r="AK27" s="88">
        <f t="shared" si="8"/>
        <v>0.15323741007194247</v>
      </c>
      <c r="AL27" s="88">
        <f t="shared" si="8"/>
        <v>0.15366098294884653</v>
      </c>
      <c r="AM27" s="157">
        <f t="shared" si="8"/>
        <v>0.16284248856046646</v>
      </c>
      <c r="AN27" s="88">
        <f t="shared" si="8"/>
        <v>0.16906817537258512</v>
      </c>
      <c r="AO27" s="88">
        <f t="shared" si="8"/>
        <v>0.18840786009007651</v>
      </c>
      <c r="AP27" s="158">
        <f t="shared" si="8"/>
        <v>0.16362735025295622</v>
      </c>
      <c r="AQ27" s="88">
        <f t="shared" si="8"/>
        <v>0.17428497072267651</v>
      </c>
      <c r="AR27" s="88">
        <f t="shared" si="8"/>
        <v>0.17425533484226013</v>
      </c>
      <c r="AS27" s="88">
        <f t="shared" si="8"/>
        <v>0.16927813227176938</v>
      </c>
      <c r="AT27" s="158">
        <f t="shared" si="8"/>
        <v>0.17422024980434558</v>
      </c>
      <c r="AU27" s="88">
        <f t="shared" ref="AU27:AV27" si="9">AU26/AU10</f>
        <v>0.18658319809360696</v>
      </c>
      <c r="AV27" s="88">
        <f t="shared" si="9"/>
        <v>0.18350334353292941</v>
      </c>
      <c r="AW27" s="88">
        <f t="shared" ref="AW27:AY27" si="10">AW26/AW10</f>
        <v>0.18573773870511784</v>
      </c>
      <c r="AX27" s="158">
        <f t="shared" si="10"/>
        <v>0.18664833987461468</v>
      </c>
      <c r="AY27" s="88">
        <f t="shared" si="10"/>
        <v>0.18451696157511205</v>
      </c>
      <c r="AZ27" s="88">
        <f t="shared" ref="AZ27" si="11">AZ26/AZ10</f>
        <v>0.18864438705320888</v>
      </c>
    </row>
    <row r="28" spans="2:61" ht="14.1" customHeight="1" x14ac:dyDescent="0.2">
      <c r="B28" s="30"/>
      <c r="C28" s="88"/>
      <c r="D28" s="88"/>
      <c r="E28" s="88"/>
      <c r="F28" s="88"/>
      <c r="G28" s="88"/>
      <c r="H28" s="88"/>
      <c r="I28" s="88"/>
      <c r="J28" s="89"/>
      <c r="K28" s="89"/>
      <c r="L28" s="109"/>
      <c r="M28" s="91"/>
      <c r="N28" s="91"/>
      <c r="O28" s="91"/>
      <c r="P28" s="91"/>
      <c r="Q28" s="91"/>
      <c r="R28" s="90"/>
      <c r="S28" s="198"/>
      <c r="T28" s="92"/>
      <c r="U28" s="92"/>
      <c r="V28" s="92"/>
      <c r="W28" s="157"/>
      <c r="X28" s="88"/>
      <c r="Y28" s="88"/>
      <c r="Z28" s="158"/>
      <c r="AA28" s="88"/>
      <c r="AB28" s="88"/>
      <c r="AC28" s="88"/>
      <c r="AD28" s="88"/>
      <c r="AE28" s="157"/>
      <c r="AF28" s="88"/>
      <c r="AG28" s="88"/>
      <c r="AH28" s="158"/>
      <c r="AI28" s="88"/>
      <c r="AJ28" s="88"/>
      <c r="AK28" s="88"/>
      <c r="AL28" s="88"/>
      <c r="AM28" s="157"/>
      <c r="AN28" s="88"/>
      <c r="AO28" s="88"/>
      <c r="AP28" s="158"/>
      <c r="AQ28" s="88"/>
      <c r="AR28" s="88"/>
      <c r="AS28" s="88"/>
      <c r="AT28" s="158"/>
      <c r="AU28" s="88"/>
      <c r="AV28" s="88"/>
      <c r="AW28" s="88"/>
      <c r="AX28" s="158"/>
      <c r="AY28" s="88"/>
      <c r="AZ28" s="88"/>
    </row>
    <row r="29" spans="2:61" ht="14.1" customHeight="1" x14ac:dyDescent="0.2">
      <c r="B29" s="30" t="s">
        <v>213</v>
      </c>
      <c r="C29" s="32"/>
      <c r="D29" s="32"/>
      <c r="E29" s="32">
        <f>'Segment AED'!E29/3.673</f>
        <v>139.41125199564385</v>
      </c>
      <c r="F29" s="32">
        <f>'Segment AED'!F29/3.673</f>
        <v>154.09746800980125</v>
      </c>
      <c r="G29" s="32">
        <f>'Segment AED'!G29/3.673</f>
        <v>119.52082766131228</v>
      </c>
      <c r="H29" s="32">
        <f>'Segment AED'!H29/3.673</f>
        <v>141.02913150013612</v>
      </c>
      <c r="I29" s="32">
        <f>'Segment AED'!I29/3.673</f>
        <v>173.97222978491695</v>
      </c>
      <c r="J29" s="78">
        <f>'Segment AED'!J29/3.673</f>
        <v>208.12010507212244</v>
      </c>
      <c r="K29" s="78">
        <f>'Segment AED'!K29/3.673</f>
        <v>234.13505942360655</v>
      </c>
      <c r="L29" s="109">
        <f>'Segment AED'!L29/3.673</f>
        <v>267.92885226191021</v>
      </c>
      <c r="M29" s="31">
        <f>'Segment AED'!M29/3.673</f>
        <v>0</v>
      </c>
      <c r="N29" s="31">
        <f>'Segment AED'!N29/3.673</f>
        <v>0</v>
      </c>
      <c r="O29" s="31">
        <f>'Segment AED'!O29/3.673</f>
        <v>0</v>
      </c>
      <c r="P29" s="31">
        <f>'Segment AED'!P29/3.673</f>
        <v>0</v>
      </c>
      <c r="Q29" s="31">
        <f>'Segment AED'!Q29/3.673</f>
        <v>0</v>
      </c>
      <c r="R29" s="30"/>
      <c r="S29" s="108">
        <f>'Segment AED'!S29/3.673</f>
        <v>33.590000000000003</v>
      </c>
      <c r="T29" s="32">
        <f>'Segment AED'!T29/3.673</f>
        <v>35.311942635447899</v>
      </c>
      <c r="U29" s="32">
        <f>'Segment AED'!U29/3.673</f>
        <v>35.121440623468452</v>
      </c>
      <c r="V29" s="32">
        <f>'Segment AED'!V29/3.673</f>
        <v>35.387868736727469</v>
      </c>
      <c r="W29" s="108">
        <f>'Segment AED'!W29/3.673</f>
        <v>36.754696433433161</v>
      </c>
      <c r="X29" s="32">
        <f>'Segment AED'!X29/3.673</f>
        <v>38.115981486523275</v>
      </c>
      <c r="Y29" s="32">
        <f>'Segment AED'!Y29/3.673</f>
        <v>39.477266539613396</v>
      </c>
      <c r="Z29" s="109">
        <f>'Segment AED'!Z29/3.673</f>
        <v>39.749523550231416</v>
      </c>
      <c r="AA29" s="32">
        <f>'Segment AED'!AA29/3.673</f>
        <v>34.032126327252925</v>
      </c>
      <c r="AB29" s="32">
        <f>'Segment AED'!AB29/3.673</f>
        <v>19.057990743261637</v>
      </c>
      <c r="AC29" s="32">
        <f>'Segment AED'!AC29/3.673</f>
        <v>34.032126327252925</v>
      </c>
      <c r="AD29" s="32">
        <f>'Segment AED'!AD29/3.673</f>
        <v>32.398584263544784</v>
      </c>
      <c r="AE29" s="108">
        <f>'Segment AED'!AE29/3.673</f>
        <v>32.398584263544784</v>
      </c>
      <c r="AF29" s="32">
        <f>'Segment AED'!AF29/3.673</f>
        <v>34.848897359106999</v>
      </c>
      <c r="AG29" s="32">
        <f>'Segment AED'!AG29/3.673</f>
        <v>35.665668390961066</v>
      </c>
      <c r="AH29" s="109">
        <f>'Segment AED'!AH29/3.673</f>
        <v>38.115981486523275</v>
      </c>
      <c r="AI29" s="87">
        <f>'Segment AED'!AI29/3.673</f>
        <v>43.167560703846767</v>
      </c>
      <c r="AJ29" s="32">
        <f>'Segment AED'!AJ29/3.673</f>
        <v>42.421436150315564</v>
      </c>
      <c r="AK29" s="32">
        <f>'Segment AED'!AK29/3.673</f>
        <v>44.377892730737813</v>
      </c>
      <c r="AL29" s="32">
        <f>'Segment AED'!AL29/3.673</f>
        <v>44.105635720119793</v>
      </c>
      <c r="AM29" s="159">
        <f>'Segment AED'!AM29/3.673</f>
        <v>46.941847905562156</v>
      </c>
      <c r="AN29" s="32">
        <f>'Segment AED'!AN29/3.673</f>
        <v>49.059732033662321</v>
      </c>
      <c r="AO29" s="32">
        <f>'Segment AED'!AO29/3.673</f>
        <v>52.963360104826258</v>
      </c>
      <c r="AP29" s="109">
        <f>'Segment AED'!AP29/3.673</f>
        <v>59.155165028071693</v>
      </c>
      <c r="AQ29" s="87">
        <f>'Segment AED'!AQ29/3.673</f>
        <v>54.545086623085339</v>
      </c>
      <c r="AR29" s="87">
        <f>'Segment AED'!AR29/3.673</f>
        <v>55.659352395590531</v>
      </c>
      <c r="AS29" s="87">
        <f>'Segment AED'!AS29/3.673</f>
        <v>58.052622697055227</v>
      </c>
      <c r="AT29" s="109">
        <f>'Segment AED'!AT29/3.673</f>
        <v>65.877997707875437</v>
      </c>
      <c r="AU29" s="87">
        <f>'Segment AED'!AU29/3.673</f>
        <v>62.160024809560056</v>
      </c>
      <c r="AV29" s="87">
        <f>'Segment AED'!AV29/3.673</f>
        <v>64.419250189819294</v>
      </c>
      <c r="AW29" s="87">
        <f>'Segment AED'!AW29/3.673</f>
        <v>66.34112996980069</v>
      </c>
      <c r="AX29" s="109">
        <f>'Segment AED'!AX29/3.673</f>
        <v>75.008447292730096</v>
      </c>
      <c r="AY29" s="87">
        <f>'Segment AED'!AY29/3.673</f>
        <v>68.240869288258139</v>
      </c>
      <c r="AZ29" s="87">
        <f>'Segment AED'!AZ29/3.673</f>
        <v>73.920562732583349</v>
      </c>
    </row>
    <row r="30" spans="2:61" ht="14.1" customHeight="1" x14ac:dyDescent="0.2">
      <c r="B30" s="90" t="s">
        <v>214</v>
      </c>
      <c r="C30" s="88"/>
      <c r="D30" s="88"/>
      <c r="E30" s="88">
        <f t="shared" ref="E30:Q30" si="12">E29/E12</f>
        <v>0.4633974771057125</v>
      </c>
      <c r="F30" s="88">
        <f t="shared" si="12"/>
        <v>0.50132860938883961</v>
      </c>
      <c r="G30" s="88">
        <f t="shared" si="12"/>
        <v>0.4988636363636364</v>
      </c>
      <c r="H30" s="88">
        <f t="shared" si="12"/>
        <v>0.47393624648991001</v>
      </c>
      <c r="I30" s="88">
        <f t="shared" si="12"/>
        <v>0.55565217391304345</v>
      </c>
      <c r="J30" s="89">
        <f t="shared" si="12"/>
        <v>0.54494339134090874</v>
      </c>
      <c r="K30" s="89">
        <f t="shared" si="12"/>
        <v>0.54587572331196754</v>
      </c>
      <c r="L30" s="158">
        <f t="shared" ref="L30" si="13">L29/L12</f>
        <v>0.55170677898805054</v>
      </c>
      <c r="M30" s="91" t="e">
        <f t="shared" si="12"/>
        <v>#DIV/0!</v>
      </c>
      <c r="N30" s="91" t="e">
        <f t="shared" si="12"/>
        <v>#DIV/0!</v>
      </c>
      <c r="O30" s="91" t="e">
        <f t="shared" si="12"/>
        <v>#DIV/0!</v>
      </c>
      <c r="P30" s="91" t="e">
        <f t="shared" si="12"/>
        <v>#DIV/0!</v>
      </c>
      <c r="Q30" s="91" t="e">
        <f t="shared" si="12"/>
        <v>#DIV/0!</v>
      </c>
      <c r="R30" s="90"/>
      <c r="S30" s="157">
        <f t="shared" ref="S30:AT30" si="14">S29/S12</f>
        <v>0.56132632897097989</v>
      </c>
      <c r="T30" s="88">
        <f t="shared" si="14"/>
        <v>0.5291748890248883</v>
      </c>
      <c r="U30" s="88">
        <f t="shared" si="14"/>
        <v>0.41132560383392847</v>
      </c>
      <c r="V30" s="88">
        <f t="shared" si="14"/>
        <v>0.39811143262463844</v>
      </c>
      <c r="W30" s="157">
        <f t="shared" si="14"/>
        <v>0.49090909090909091</v>
      </c>
      <c r="X30" s="88">
        <f t="shared" si="14"/>
        <v>0.50541516245487361</v>
      </c>
      <c r="Y30" s="88">
        <f t="shared" si="14"/>
        <v>0.505226480836237</v>
      </c>
      <c r="Z30" s="158">
        <f t="shared" si="14"/>
        <v>0.50344827586206897</v>
      </c>
      <c r="AA30" s="88">
        <f t="shared" si="14"/>
        <v>0.48076923076923073</v>
      </c>
      <c r="AB30" s="88">
        <f t="shared" si="14"/>
        <v>0.43209876543209874</v>
      </c>
      <c r="AC30" s="88">
        <f t="shared" si="14"/>
        <v>0.53418803418803418</v>
      </c>
      <c r="AD30" s="88">
        <f t="shared" si="14"/>
        <v>0.536036036036036</v>
      </c>
      <c r="AE30" s="157">
        <f t="shared" si="14"/>
        <v>0.47035573122529639</v>
      </c>
      <c r="AF30" s="88">
        <f t="shared" si="14"/>
        <v>0.4539007092198582</v>
      </c>
      <c r="AG30" s="88">
        <f t="shared" si="14"/>
        <v>0.48848629361840518</v>
      </c>
      <c r="AH30" s="158">
        <f t="shared" si="14"/>
        <v>0.48442906574394456</v>
      </c>
      <c r="AI30" s="88">
        <f t="shared" si="14"/>
        <v>0.55829031853953937</v>
      </c>
      <c r="AJ30" s="88">
        <f t="shared" si="14"/>
        <v>0.57495916966829919</v>
      </c>
      <c r="AK30" s="88">
        <f t="shared" si="14"/>
        <v>0.57801418439716301</v>
      </c>
      <c r="AL30" s="88">
        <f t="shared" si="14"/>
        <v>0.51923076923076927</v>
      </c>
      <c r="AM30" s="157">
        <f t="shared" si="14"/>
        <v>0.53402103118007316</v>
      </c>
      <c r="AN30" s="88">
        <f t="shared" si="14"/>
        <v>0.53002103871957584</v>
      </c>
      <c r="AO30" s="88">
        <f t="shared" si="14"/>
        <v>0.54925167966736377</v>
      </c>
      <c r="AP30" s="158">
        <f t="shared" si="14"/>
        <v>0.56328206547047965</v>
      </c>
      <c r="AQ30" s="88">
        <f t="shared" si="14"/>
        <v>0.54707696432612318</v>
      </c>
      <c r="AR30" s="88">
        <f t="shared" si="14"/>
        <v>0.53130437831654842</v>
      </c>
      <c r="AS30" s="88">
        <f t="shared" si="14"/>
        <v>0.54728063763617529</v>
      </c>
      <c r="AT30" s="158">
        <f t="shared" si="14"/>
        <v>0.55650004959066712</v>
      </c>
      <c r="AU30" s="88">
        <f t="shared" ref="AU30:AV30" si="15">AU29/AU12</f>
        <v>0.56544900589168101</v>
      </c>
      <c r="AV30" s="88">
        <f t="shared" si="15"/>
        <v>0.5442724603947523</v>
      </c>
      <c r="AW30" s="88">
        <f t="shared" ref="AW30:AY30" si="16">AW29/AW12</f>
        <v>0.5477777312002966</v>
      </c>
      <c r="AX30" s="158">
        <f t="shared" si="16"/>
        <v>0.55073128562466245</v>
      </c>
      <c r="AY30" s="88">
        <f t="shared" si="16"/>
        <v>0.56224951430155778</v>
      </c>
      <c r="AZ30" s="88">
        <f t="shared" ref="AZ30" si="17">AZ29/AZ12</f>
        <v>0.5641129381136728</v>
      </c>
    </row>
    <row r="31" spans="2:61" ht="14.1" customHeight="1" x14ac:dyDescent="0.2">
      <c r="B31" s="30"/>
      <c r="C31" s="88"/>
      <c r="D31" s="88"/>
      <c r="E31" s="88"/>
      <c r="F31" s="88"/>
      <c r="G31" s="88"/>
      <c r="H31" s="88"/>
      <c r="I31" s="88"/>
      <c r="J31" s="89"/>
      <c r="K31" s="89"/>
      <c r="L31" s="158"/>
      <c r="M31" s="91"/>
      <c r="N31" s="91"/>
      <c r="O31" s="91"/>
      <c r="P31" s="91"/>
      <c r="Q31" s="91"/>
      <c r="R31" s="90"/>
      <c r="S31" s="157"/>
      <c r="T31" s="88"/>
      <c r="U31" s="88"/>
      <c r="V31" s="88"/>
      <c r="W31" s="157"/>
      <c r="X31" s="88"/>
      <c r="Y31" s="88"/>
      <c r="Z31" s="158"/>
      <c r="AA31" s="88"/>
      <c r="AB31" s="88"/>
      <c r="AC31" s="88"/>
      <c r="AD31" s="88"/>
      <c r="AE31" s="157"/>
      <c r="AF31" s="88"/>
      <c r="AG31" s="88"/>
      <c r="AH31" s="158"/>
      <c r="AI31" s="88"/>
      <c r="AJ31" s="88"/>
      <c r="AK31" s="88"/>
      <c r="AL31" s="88"/>
      <c r="AM31" s="157"/>
      <c r="AN31" s="88"/>
      <c r="AO31" s="88"/>
      <c r="AP31" s="158"/>
      <c r="AQ31" s="88"/>
      <c r="AR31" s="88"/>
      <c r="AS31" s="88"/>
      <c r="AT31" s="158"/>
      <c r="AU31" s="88"/>
      <c r="AV31" s="88"/>
      <c r="AW31" s="88"/>
      <c r="AX31" s="158"/>
      <c r="AY31" s="88"/>
      <c r="AZ31" s="88"/>
    </row>
    <row r="32" spans="2:61" ht="14.1" customHeight="1" x14ac:dyDescent="0.2">
      <c r="B32" s="79" t="s">
        <v>215</v>
      </c>
      <c r="C32" s="87"/>
      <c r="D32" s="87"/>
      <c r="E32" s="87">
        <f>'Segment AED'!E32/3.673</f>
        <v>55.035149757691265</v>
      </c>
      <c r="F32" s="87">
        <f>'Segment AED'!F32/3.673</f>
        <v>66.430710590797716</v>
      </c>
      <c r="G32" s="87">
        <f>'Segment AED'!G32/3.673</f>
        <v>47.372719847536075</v>
      </c>
      <c r="H32" s="32">
        <f>'Segment AED'!H32/3.673</f>
        <v>60.441056357201198</v>
      </c>
      <c r="I32" s="32">
        <f>'Segment AED'!I32/3.673</f>
        <v>67.247481622651776</v>
      </c>
      <c r="J32" s="78">
        <f>'Segment AED'!J32/3.673</f>
        <v>77.744142791663165</v>
      </c>
      <c r="K32" s="78">
        <f>'Segment AED'!K32/3.673</f>
        <v>89.7846264919677</v>
      </c>
      <c r="L32" s="109">
        <f>'Segment AED'!L32/3.673</f>
        <v>107.11442153920828</v>
      </c>
      <c r="M32" s="80">
        <f>'Segment AED'!M32/3.673</f>
        <v>0</v>
      </c>
      <c r="N32" s="80">
        <f>'Segment AED'!N32/3.673</f>
        <v>0</v>
      </c>
      <c r="O32" s="80">
        <f>'Segment AED'!O32/3.673</f>
        <v>0</v>
      </c>
      <c r="P32" s="80">
        <f>'Segment AED'!P32/3.673</f>
        <v>0</v>
      </c>
      <c r="Q32" s="80">
        <f>'Segment AED'!Q32/3.673</f>
        <v>0</v>
      </c>
      <c r="R32" s="79"/>
      <c r="S32" s="108">
        <f>'Segment AED'!S32/3.673</f>
        <v>13.686567988020691</v>
      </c>
      <c r="T32" s="32">
        <f>'Segment AED'!T32/3.673</f>
        <v>11.400824663762592</v>
      </c>
      <c r="U32" s="32">
        <f>'Segment AED'!U32/3.673</f>
        <v>14.012150454669207</v>
      </c>
      <c r="V32" s="32">
        <f>'Segment AED'!V32/3.673</f>
        <v>15.935606651238771</v>
      </c>
      <c r="W32" s="159">
        <f>'Segment AED'!W32/3.673</f>
        <v>15.790906615845358</v>
      </c>
      <c r="X32" s="87">
        <f>'Segment AED'!X32/3.673</f>
        <v>16.607677647699429</v>
      </c>
      <c r="Y32" s="87">
        <f>'Segment AED'!Y32/3.673</f>
        <v>17.4244486795535</v>
      </c>
      <c r="Z32" s="160">
        <f>'Segment AED'!Z32/3.673</f>
        <v>16.607677647699429</v>
      </c>
      <c r="AA32" s="87">
        <f>'Segment AED'!AA32/3.673</f>
        <v>13.340593520283146</v>
      </c>
      <c r="AB32" s="87">
        <f>'Segment AED'!AB32/3.673</f>
        <v>9.5289953716308187</v>
      </c>
      <c r="AC32" s="87">
        <f>'Segment AED'!AC32/3.673</f>
        <v>13.068336509665123</v>
      </c>
      <c r="AD32" s="87">
        <f>'Segment AED'!AD32/3.673</f>
        <v>11.707051456575007</v>
      </c>
      <c r="AE32" s="159">
        <f>'Segment AED'!AE32/3.673</f>
        <v>13.340593520283146</v>
      </c>
      <c r="AF32" s="87">
        <f>'Segment AED'!AF32/3.673</f>
        <v>13.61285053090117</v>
      </c>
      <c r="AG32" s="87">
        <f>'Segment AED'!AG32/3.673</f>
        <v>15.518649605227335</v>
      </c>
      <c r="AH32" s="160">
        <f>'Segment AED'!AH32/3.673</f>
        <v>17.968962700789547</v>
      </c>
      <c r="AI32" s="87">
        <f>'Segment AED'!AI32/3.673</f>
        <v>16.117346558670025</v>
      </c>
      <c r="AJ32" s="87">
        <f>'Segment AED'!AJ32/3.673</f>
        <v>15.898158985196012</v>
      </c>
      <c r="AK32" s="87">
        <f>'Segment AED'!AK32/3.673</f>
        <v>17.696705690171523</v>
      </c>
      <c r="AL32" s="87">
        <f>'Segment AED'!AL32/3.673</f>
        <v>17.4244486795535</v>
      </c>
      <c r="AM32" s="159">
        <f>'Segment AED'!AM32/3.673</f>
        <v>17.999495154919654</v>
      </c>
      <c r="AN32" s="87">
        <f>'Segment AED'!AN32/3.673</f>
        <v>18.495114813735754</v>
      </c>
      <c r="AO32" s="87">
        <f>'Segment AED'!AO32/3.673</f>
        <v>19.005933920496652</v>
      </c>
      <c r="AP32" s="160">
        <f>'Segment AED'!AP32/3.673</f>
        <v>22.243598902511096</v>
      </c>
      <c r="AQ32" s="87">
        <f>'Segment AED'!AQ32/3.673</f>
        <v>20.310831466146837</v>
      </c>
      <c r="AR32" s="87">
        <f>'Segment AED'!AR32/3.673</f>
        <v>21.088032270408569</v>
      </c>
      <c r="AS32" s="87">
        <f>'Segment AED'!AS32/3.673</f>
        <v>21.128840778760321</v>
      </c>
      <c r="AT32" s="160">
        <f>'Segment AED'!AT32/3.673</f>
        <v>27.256921976651967</v>
      </c>
      <c r="AU32" s="87">
        <f>'Segment AED'!AU32/3.673</f>
        <v>24.307301656794266</v>
      </c>
      <c r="AV32" s="87">
        <f>'Segment AED'!AV32/3.673</f>
        <v>25.662686659159636</v>
      </c>
      <c r="AW32" s="87">
        <f>'Segment AED'!AW32/3.673</f>
        <v>26.642789487549866</v>
      </c>
      <c r="AX32" s="160">
        <f>'Segment AED'!AX32/3.673</f>
        <v>30.501643735704516</v>
      </c>
      <c r="AY32" s="87">
        <f>'Segment AED'!AY32/3.673</f>
        <v>25.735443211880217</v>
      </c>
      <c r="AZ32" s="87">
        <f>'Segment AED'!AZ32/3.673</f>
        <v>28.742265633974554</v>
      </c>
      <c r="BC32" s="40"/>
    </row>
    <row r="33" spans="2:61" s="83" customFormat="1" ht="14.1" customHeight="1" x14ac:dyDescent="0.2">
      <c r="B33" s="139" t="s">
        <v>216</v>
      </c>
      <c r="C33" s="52"/>
      <c r="D33" s="52"/>
      <c r="E33" s="52">
        <f t="shared" ref="E33:Q33" si="18">E32/E13</f>
        <v>0.29882721068639079</v>
      </c>
      <c r="F33" s="52">
        <f t="shared" si="18"/>
        <v>0.3046192259675406</v>
      </c>
      <c r="G33" s="52">
        <f t="shared" si="18"/>
        <v>0.28618421052631582</v>
      </c>
      <c r="H33" s="52">
        <f t="shared" si="18"/>
        <v>0.33183856502242154</v>
      </c>
      <c r="I33" s="52">
        <f t="shared" si="18"/>
        <v>0.33605442176870742</v>
      </c>
      <c r="J33" s="94">
        <f t="shared" si="18"/>
        <v>0.33593343354882849</v>
      </c>
      <c r="K33" s="94">
        <f t="shared" si="18"/>
        <v>0.34968632596490129</v>
      </c>
      <c r="L33" s="118">
        <f t="shared" ref="L33" si="19">L32/L13</f>
        <v>0.37139058899585242</v>
      </c>
      <c r="M33" s="93" t="e">
        <f t="shared" si="18"/>
        <v>#DIV/0!</v>
      </c>
      <c r="N33" s="93" t="e">
        <f t="shared" si="18"/>
        <v>#DIV/0!</v>
      </c>
      <c r="O33" s="93" t="e">
        <f t="shared" si="18"/>
        <v>#DIV/0!</v>
      </c>
      <c r="P33" s="93" t="e">
        <f t="shared" si="18"/>
        <v>#DIV/0!</v>
      </c>
      <c r="Q33" s="93" t="e">
        <f t="shared" si="18"/>
        <v>#DIV/0!</v>
      </c>
      <c r="R33" s="139"/>
      <c r="S33" s="117">
        <f t="shared" ref="S33:AT33" si="20">S32/S13</f>
        <v>0.33631825753558287</v>
      </c>
      <c r="T33" s="52">
        <f t="shared" si="20"/>
        <v>0.26005543348568505</v>
      </c>
      <c r="U33" s="52">
        <f t="shared" si="20"/>
        <v>0.2975905329793197</v>
      </c>
      <c r="V33" s="52">
        <f t="shared" si="20"/>
        <v>0.30324728529778078</v>
      </c>
      <c r="W33" s="117">
        <f t="shared" si="20"/>
        <v>0.29441624365482233</v>
      </c>
      <c r="X33" s="52">
        <f t="shared" si="20"/>
        <v>0.30964467005076141</v>
      </c>
      <c r="Y33" s="52">
        <f t="shared" si="20"/>
        <v>0.31372549019607848</v>
      </c>
      <c r="Z33" s="118">
        <f t="shared" si="20"/>
        <v>0.2990196078431373</v>
      </c>
      <c r="AA33" s="52">
        <f t="shared" si="20"/>
        <v>0.26630434782608692</v>
      </c>
      <c r="AB33" s="52">
        <f t="shared" si="20"/>
        <v>0.27999999999999997</v>
      </c>
      <c r="AC33" s="52">
        <f t="shared" si="20"/>
        <v>0.30967741935483867</v>
      </c>
      <c r="AD33" s="52">
        <f t="shared" si="20"/>
        <v>0.29861111111111116</v>
      </c>
      <c r="AE33" s="117">
        <f t="shared" si="20"/>
        <v>0.31818181818181818</v>
      </c>
      <c r="AF33" s="52">
        <f t="shared" si="20"/>
        <v>0.31645569620253161</v>
      </c>
      <c r="AG33" s="52">
        <f t="shared" si="20"/>
        <v>0.33742830103687182</v>
      </c>
      <c r="AH33" s="118">
        <f t="shared" si="20"/>
        <v>0.35106382978723405</v>
      </c>
      <c r="AI33" s="52">
        <f t="shared" si="20"/>
        <v>0.32888341061108334</v>
      </c>
      <c r="AJ33" s="52">
        <f t="shared" si="20"/>
        <v>0.34552626007470388</v>
      </c>
      <c r="AK33" s="52">
        <f t="shared" si="20"/>
        <v>0.36154567748750577</v>
      </c>
      <c r="AL33" s="52">
        <f t="shared" si="20"/>
        <v>0.30917874396135264</v>
      </c>
      <c r="AM33" s="117">
        <f t="shared" si="20"/>
        <v>0.32893204650704078</v>
      </c>
      <c r="AN33" s="52">
        <f t="shared" si="20"/>
        <v>0.32823008732072878</v>
      </c>
      <c r="AO33" s="52">
        <f t="shared" si="20"/>
        <v>0.33592811426003938</v>
      </c>
      <c r="AP33" s="118">
        <f t="shared" si="20"/>
        <v>0.34875064667099454</v>
      </c>
      <c r="AQ33" s="52">
        <f t="shared" si="20"/>
        <v>0.3413119578466523</v>
      </c>
      <c r="AR33" s="52">
        <f t="shared" si="20"/>
        <v>0.33154724110981465</v>
      </c>
      <c r="AS33" s="52">
        <f t="shared" si="20"/>
        <v>0.33396152623148084</v>
      </c>
      <c r="AT33" s="118">
        <f t="shared" si="20"/>
        <v>0.38729707911291211</v>
      </c>
      <c r="AU33" s="52">
        <f t="shared" ref="AU33:AV33" si="21">AU32/AU13</f>
        <v>0.37769086308635413</v>
      </c>
      <c r="AV33" s="52">
        <f t="shared" si="21"/>
        <v>0.35730802995216698</v>
      </c>
      <c r="AW33" s="52">
        <f t="shared" ref="AW33:AY33" si="22">AW32/AW13</f>
        <v>0.3761381754455192</v>
      </c>
      <c r="AX33" s="118">
        <f t="shared" si="22"/>
        <v>0.37470362280049829</v>
      </c>
      <c r="AY33" s="52">
        <f t="shared" si="22"/>
        <v>0.37009350144866487</v>
      </c>
      <c r="AZ33" s="52">
        <f t="shared" ref="AZ33" si="23">AZ32/AZ13</f>
        <v>0.37850291101546085</v>
      </c>
      <c r="BC33" s="52"/>
    </row>
    <row r="34" spans="2:61" ht="14.1" customHeight="1" x14ac:dyDescent="0.2">
      <c r="B34" s="11"/>
      <c r="H34" s="32"/>
      <c r="I34" s="32"/>
      <c r="J34" s="78"/>
      <c r="K34" s="78"/>
      <c r="L34" s="154"/>
      <c r="M34" s="84"/>
      <c r="N34" s="84"/>
      <c r="O34" s="84"/>
      <c r="P34" s="84"/>
      <c r="Q34" s="84"/>
      <c r="R34" s="11"/>
      <c r="S34" s="153"/>
      <c r="W34" s="153"/>
      <c r="Z34" s="154"/>
      <c r="AE34" s="153"/>
      <c r="AH34" s="154"/>
      <c r="AM34" s="153"/>
      <c r="AP34" s="154"/>
      <c r="AT34" s="154"/>
      <c r="AX34" s="154"/>
    </row>
    <row r="35" spans="2:61" ht="14.1" customHeight="1" x14ac:dyDescent="0.2">
      <c r="B35" s="5" t="s">
        <v>217</v>
      </c>
      <c r="C35" s="63"/>
      <c r="D35" s="63"/>
      <c r="E35" s="63">
        <f>'Segment AED'!E35/3.673</f>
        <v>410.75415191941187</v>
      </c>
      <c r="F35" s="63">
        <f>'Segment AED'!F35/3.673</f>
        <v>428.53253471276884</v>
      </c>
      <c r="G35" s="63">
        <f>'Segment AED'!G35/3.673</f>
        <v>385.2436700245031</v>
      </c>
      <c r="H35" s="34">
        <f>'Segment AED'!H35/3.673</f>
        <v>406.76377361285051</v>
      </c>
      <c r="I35" s="34">
        <f>'Segment AED'!I35/3.673</f>
        <v>390.68881023686362</v>
      </c>
      <c r="J35" s="86">
        <f>'Segment AED'!J35/3.673</f>
        <v>363.96765146039843</v>
      </c>
      <c r="K35" s="86">
        <f>'Segment AED'!K35/3.673</f>
        <v>411.56892983028649</v>
      </c>
      <c r="L35" s="148">
        <f>'Segment AED'!L35/3.673</f>
        <v>470.59783932795176</v>
      </c>
      <c r="M35" s="26">
        <f>'Segment AED'!M35/3.673</f>
        <v>0</v>
      </c>
      <c r="N35" s="26">
        <f>'Segment AED'!N35/3.673</f>
        <v>0</v>
      </c>
      <c r="O35" s="26">
        <f>'Segment AED'!O35/3.673</f>
        <v>0</v>
      </c>
      <c r="P35" s="26">
        <f>'Segment AED'!P35/3.673</f>
        <v>0</v>
      </c>
      <c r="Q35" s="26">
        <f>'Segment AED'!Q35/3.673</f>
        <v>0</v>
      </c>
      <c r="R35" s="5"/>
      <c r="S35" s="147">
        <f>'Segment AED'!S35/3.673</f>
        <v>86.849986387149471</v>
      </c>
      <c r="T35" s="63">
        <f>'Segment AED'!T35/3.673</f>
        <v>121.42662673563844</v>
      </c>
      <c r="U35" s="63">
        <f>'Segment AED'!U35/3.673</f>
        <v>104.43778927307378</v>
      </c>
      <c r="V35" s="63">
        <f>'Segment AED'!V35/3.673</f>
        <v>98.039749523550199</v>
      </c>
      <c r="W35" s="147">
        <f>'Segment AED'!W35/3.673</f>
        <v>102.91315001361285</v>
      </c>
      <c r="X35" s="63">
        <f>'Segment AED'!X35/3.673</f>
        <v>109.44731826844541</v>
      </c>
      <c r="Y35" s="63">
        <f>'Segment AED'!Y35/3.673</f>
        <v>115.16471549142391</v>
      </c>
      <c r="Z35" s="148">
        <f>'Segment AED'!Z35/3.673</f>
        <v>100.73509392866866</v>
      </c>
      <c r="AA35" s="63">
        <f>'Segment AED'!AA35/3.673</f>
        <v>73.509392866866321</v>
      </c>
      <c r="AB35" s="63">
        <f>'Segment AED'!AB35/3.673</f>
        <v>94.47318268445413</v>
      </c>
      <c r="AC35" s="63">
        <f>'Segment AED'!AC35/3.673</f>
        <v>110.26408930029947</v>
      </c>
      <c r="AD35" s="63">
        <f>'Segment AED'!AD35/3.673</f>
        <v>106.72474816226517</v>
      </c>
      <c r="AE35" s="147">
        <f>'Segment AED'!AE35/3.673</f>
        <v>109.17506125782739</v>
      </c>
      <c r="AF35" s="63">
        <f>'Segment AED'!AF35/3.673</f>
        <v>98.829294854342493</v>
      </c>
      <c r="AG35" s="63">
        <f>'Segment AED'!AG35/3.673</f>
        <v>98.284780833106453</v>
      </c>
      <c r="AH35" s="148">
        <f>'Segment AED'!AH35/3.673</f>
        <v>100.50158632180785</v>
      </c>
      <c r="AI35" s="63">
        <f>'Segment AED'!AI35/3.673</f>
        <v>111.57915652872312</v>
      </c>
      <c r="AJ35" s="63">
        <f>'Segment AED'!AJ35/3.673</f>
        <v>127.14402395861693</v>
      </c>
      <c r="AK35" s="63">
        <f>'Segment AED'!AK35/3.673</f>
        <v>71.331336781922133</v>
      </c>
      <c r="AL35" s="63">
        <f>'Segment AED'!AL35/3.673</f>
        <v>80.860332153552946</v>
      </c>
      <c r="AM35" s="147">
        <f>'Segment AED'!AM35/3.673</f>
        <v>78.280177191055586</v>
      </c>
      <c r="AN35" s="63">
        <f>'Segment AED'!AN35/3.673</f>
        <v>84.358164267906261</v>
      </c>
      <c r="AO35" s="63">
        <f>'Segment AED'!AO35/3.673</f>
        <v>107.78580931265455</v>
      </c>
      <c r="AP35" s="148">
        <f>'Segment AED'!AP35/3.673</f>
        <v>93.543500688782018</v>
      </c>
      <c r="AQ35" s="63">
        <f>'Segment AED'!AQ35/3.673</f>
        <v>92.238277018179446</v>
      </c>
      <c r="AR35" s="63">
        <f>'Segment AED'!AR35/3.673</f>
        <v>94.796442917441496</v>
      </c>
      <c r="AS35" s="63">
        <f>'Segment AED'!AS35/3.673</f>
        <v>113.06660733717926</v>
      </c>
      <c r="AT35" s="148">
        <f>'Segment AED'!AT35/3.673</f>
        <v>111.46760255748623</v>
      </c>
      <c r="AU35" s="63">
        <f>'Segment AED'!AU35/3.673</f>
        <v>109.56948744957366</v>
      </c>
      <c r="AV35" s="63">
        <f>'Segment AED'!AV35/3.673</f>
        <v>119.33834786688089</v>
      </c>
      <c r="AW35" s="63">
        <f>'Segment AED'!AW35/3.673</f>
        <v>125.87143382064556</v>
      </c>
      <c r="AX35" s="148">
        <f>'Segment AED'!AX35/3.673</f>
        <v>116.09545232806919</v>
      </c>
      <c r="AY35" s="63">
        <f>'Segment AED'!AY35/3.673</f>
        <v>150.81459065897641</v>
      </c>
      <c r="AZ35" s="63">
        <f>'Segment AED'!AZ35/3.673</f>
        <v>194.4821642546668</v>
      </c>
      <c r="BC35" s="32"/>
    </row>
    <row r="36" spans="2:61" ht="14.1" customHeight="1" x14ac:dyDescent="0.2">
      <c r="B36" s="11" t="s">
        <v>218</v>
      </c>
      <c r="C36" s="88"/>
      <c r="D36" s="88"/>
      <c r="E36" s="88">
        <f t="shared" ref="E36:Q36" si="24">E35/E15</f>
        <v>0.21779991338241658</v>
      </c>
      <c r="F36" s="88">
        <f t="shared" si="24"/>
        <v>0.23147058823529412</v>
      </c>
      <c r="G36" s="88">
        <f t="shared" si="24"/>
        <v>0.295653990806519</v>
      </c>
      <c r="H36" s="88">
        <f t="shared" si="24"/>
        <v>0.24878424681901684</v>
      </c>
      <c r="I36" s="88">
        <f t="shared" si="24"/>
        <v>0.13470383929409557</v>
      </c>
      <c r="J36" s="89">
        <f t="shared" si="24"/>
        <v>0.1171469970783539</v>
      </c>
      <c r="K36" s="89">
        <f t="shared" si="24"/>
        <v>0.12970276064500794</v>
      </c>
      <c r="L36" s="158">
        <f t="shared" ref="L36" si="25">L35/L15</f>
        <v>0.15275043805295882</v>
      </c>
      <c r="M36" s="84" t="e">
        <f t="shared" si="24"/>
        <v>#DIV/0!</v>
      </c>
      <c r="N36" s="84" t="e">
        <f t="shared" si="24"/>
        <v>#DIV/0!</v>
      </c>
      <c r="O36" s="84" t="e">
        <f t="shared" si="24"/>
        <v>#DIV/0!</v>
      </c>
      <c r="P36" s="84" t="e">
        <f t="shared" si="24"/>
        <v>#DIV/0!</v>
      </c>
      <c r="Q36" s="84" t="e">
        <f t="shared" si="24"/>
        <v>#DIV/0!</v>
      </c>
      <c r="R36" s="11"/>
      <c r="S36" s="157">
        <f t="shared" ref="S36:AT36" si="26">S35/S15</f>
        <v>0.22060857538035961</v>
      </c>
      <c r="T36" s="88">
        <f t="shared" si="26"/>
        <v>0.25900116144018581</v>
      </c>
      <c r="U36" s="88">
        <f t="shared" si="26"/>
        <v>0.19831463578555547</v>
      </c>
      <c r="V36" s="88">
        <f t="shared" si="26"/>
        <v>0.19734750917959107</v>
      </c>
      <c r="W36" s="157">
        <f t="shared" si="26"/>
        <v>0.24966974900924702</v>
      </c>
      <c r="X36" s="88">
        <f t="shared" si="26"/>
        <v>0.23730814639905551</v>
      </c>
      <c r="Y36" s="88">
        <f t="shared" si="26"/>
        <v>0.21815368746776692</v>
      </c>
      <c r="Z36" s="158">
        <f t="shared" si="26"/>
        <v>0.22383545069570479</v>
      </c>
      <c r="AA36" s="88">
        <f t="shared" si="26"/>
        <v>0.18072289156626506</v>
      </c>
      <c r="AB36" s="88">
        <f t="shared" si="26"/>
        <v>0.35300101729399802</v>
      </c>
      <c r="AC36" s="88">
        <f t="shared" si="26"/>
        <v>0.3632286995515695</v>
      </c>
      <c r="AD36" s="88">
        <f t="shared" si="26"/>
        <v>0.32830820770519265</v>
      </c>
      <c r="AE36" s="157">
        <f t="shared" si="26"/>
        <v>0.30014970059880242</v>
      </c>
      <c r="AF36" s="88">
        <f t="shared" si="26"/>
        <v>0.2429718875502008</v>
      </c>
      <c r="AG36" s="88">
        <f t="shared" si="26"/>
        <v>0.24265676975000214</v>
      </c>
      <c r="AH36" s="158">
        <f t="shared" si="26"/>
        <v>0.21876257296928553</v>
      </c>
      <c r="AI36" s="88">
        <f t="shared" si="26"/>
        <v>0.19186809079119851</v>
      </c>
      <c r="AJ36" s="88">
        <f t="shared" si="26"/>
        <v>0.15998629667694417</v>
      </c>
      <c r="AK36" s="88">
        <f t="shared" si="26"/>
        <v>9.6753395520205884E-2</v>
      </c>
      <c r="AL36" s="88">
        <f t="shared" si="26"/>
        <v>0.10280373831775701</v>
      </c>
      <c r="AM36" s="157">
        <f t="shared" si="26"/>
        <v>0.10499065679552265</v>
      </c>
      <c r="AN36" s="88">
        <f t="shared" si="26"/>
        <v>0.12477834934483088</v>
      </c>
      <c r="AO36" s="88">
        <f t="shared" si="26"/>
        <v>0.1360934099369375</v>
      </c>
      <c r="AP36" s="158">
        <f t="shared" si="26"/>
        <v>0.10471954455457214</v>
      </c>
      <c r="AQ36" s="88">
        <f t="shared" si="26"/>
        <v>0.11361609787999656</v>
      </c>
      <c r="AR36" s="88">
        <f t="shared" si="26"/>
        <v>0.12761942544130148</v>
      </c>
      <c r="AS36" s="88">
        <f t="shared" si="26"/>
        <v>0.1369938323134324</v>
      </c>
      <c r="AT36" s="158">
        <f t="shared" si="26"/>
        <v>0.1405322009491464</v>
      </c>
      <c r="AU36" s="88">
        <f t="shared" ref="AU36:AV36" si="27">AU35/AU15</f>
        <v>0.14478528810010946</v>
      </c>
      <c r="AV36" s="88">
        <f t="shared" si="27"/>
        <v>0.16107477981312207</v>
      </c>
      <c r="AW36" s="88">
        <f t="shared" ref="AW36:AY36" si="28">AW35/AW15</f>
        <v>0.15358829847589492</v>
      </c>
      <c r="AX36" s="158">
        <f t="shared" si="28"/>
        <v>0.15203499368028328</v>
      </c>
      <c r="AY36" s="88">
        <f t="shared" si="28"/>
        <v>0.19331743395562226</v>
      </c>
      <c r="AZ36" s="88">
        <f t="shared" ref="AZ36" si="29">AZ35/AZ15</f>
        <v>0.1408299779275739</v>
      </c>
      <c r="BC36" s="88"/>
    </row>
    <row r="37" spans="2:61" ht="14.1" customHeight="1" x14ac:dyDescent="0.2">
      <c r="B37" s="5"/>
      <c r="C37" s="88"/>
      <c r="D37" s="88"/>
      <c r="E37" s="88"/>
      <c r="F37" s="88"/>
      <c r="G37" s="88"/>
      <c r="H37" s="88"/>
      <c r="I37" s="88"/>
      <c r="J37" s="89"/>
      <c r="K37" s="89"/>
      <c r="L37" s="158"/>
      <c r="M37" s="84"/>
      <c r="N37" s="84"/>
      <c r="O37" s="84"/>
      <c r="P37" s="84"/>
      <c r="Q37" s="84"/>
      <c r="R37" s="11"/>
      <c r="S37" s="157"/>
      <c r="T37" s="88"/>
      <c r="U37" s="88"/>
      <c r="V37" s="88"/>
      <c r="W37" s="157"/>
      <c r="X37" s="88"/>
      <c r="Y37" s="88"/>
      <c r="Z37" s="158"/>
      <c r="AA37" s="88"/>
      <c r="AB37" s="88"/>
      <c r="AC37" s="88"/>
      <c r="AD37" s="88"/>
      <c r="AE37" s="157"/>
      <c r="AF37" s="88"/>
      <c r="AG37" s="88"/>
      <c r="AH37" s="158"/>
      <c r="AI37" s="88"/>
      <c r="AJ37" s="88"/>
      <c r="AK37" s="88"/>
      <c r="AL37" s="88"/>
      <c r="AM37" s="157"/>
      <c r="AN37" s="88"/>
      <c r="AO37" s="88"/>
      <c r="AP37" s="158"/>
      <c r="AQ37" s="88"/>
      <c r="AR37" s="88"/>
      <c r="AS37" s="88"/>
      <c r="AT37" s="158"/>
      <c r="AU37" s="88"/>
      <c r="AV37" s="88"/>
      <c r="AW37" s="88"/>
      <c r="AX37" s="158"/>
      <c r="AY37" s="88"/>
      <c r="AZ37" s="88"/>
      <c r="BC37" s="88"/>
    </row>
    <row r="38" spans="2:61" ht="14.1" customHeight="1" x14ac:dyDescent="0.2">
      <c r="B38" s="30" t="s">
        <v>219</v>
      </c>
      <c r="C38" s="32"/>
      <c r="D38" s="32"/>
      <c r="E38" s="32">
        <f>'Segment AED'!E38/3.673</f>
        <v>213.50394772665393</v>
      </c>
      <c r="F38" s="32">
        <f>'Segment AED'!F38/3.673</f>
        <v>236.59134222706234</v>
      </c>
      <c r="G38" s="32">
        <f>'Segment AED'!G38/3.673</f>
        <v>230.32943098284781</v>
      </c>
      <c r="H38" s="32">
        <f>'Segment AED'!H38/3.673</f>
        <v>261.37852994282599</v>
      </c>
      <c r="I38" s="32">
        <f>'Segment AED'!I38/3.673</f>
        <v>313.09556221072694</v>
      </c>
      <c r="J38" s="78">
        <f>'Segment AED'!J38/3.673</f>
        <v>288.03003404076844</v>
      </c>
      <c r="K38" s="78">
        <f>'Segment AED'!K38/3.673</f>
        <v>322.43133722170154</v>
      </c>
      <c r="L38" s="109">
        <f>'Segment AED'!L38/3.673</f>
        <v>370.13727914436038</v>
      </c>
      <c r="M38" s="31">
        <f>'Segment AED'!M38/3.673</f>
        <v>0</v>
      </c>
      <c r="N38" s="31">
        <f>'Segment AED'!N38/3.673</f>
        <v>0</v>
      </c>
      <c r="O38" s="31">
        <f>'Segment AED'!O38/3.673</f>
        <v>0</v>
      </c>
      <c r="P38" s="31">
        <f>'Segment AED'!P38/3.673</f>
        <v>0</v>
      </c>
      <c r="Q38" s="31">
        <f>'Segment AED'!Q38/3.673</f>
        <v>0</v>
      </c>
      <c r="R38" s="30"/>
      <c r="S38" s="108">
        <f>'Segment AED'!S38/3.673</f>
        <v>40.83855159270351</v>
      </c>
      <c r="T38" s="32">
        <f>'Segment AED'!T38/3.673</f>
        <v>65.069425537707602</v>
      </c>
      <c r="U38" s="32">
        <f>'Segment AED'!U38/3.673</f>
        <v>59.134222706234667</v>
      </c>
      <c r="V38" s="32">
        <f>'Segment AED'!V38/3.673</f>
        <v>48.461747890008169</v>
      </c>
      <c r="W38" s="108">
        <f>'Segment AED'!W38/3.673</f>
        <v>56.084944187312821</v>
      </c>
      <c r="X38" s="32">
        <f>'Segment AED'!X38/3.673</f>
        <v>62.891369452763406</v>
      </c>
      <c r="Y38" s="32">
        <f>'Segment AED'!Y38/3.673</f>
        <v>62.891369452763406</v>
      </c>
      <c r="Z38" s="109">
        <f>'Segment AED'!Z38/3.673</f>
        <v>54.45140212360468</v>
      </c>
      <c r="AA38" s="32">
        <f>'Segment AED'!AA38/3.673</f>
        <v>35.393411380343046</v>
      </c>
      <c r="AB38" s="32">
        <f>'Segment AED'!AB38/3.673</f>
        <v>56.629458208548868</v>
      </c>
      <c r="AC38" s="32">
        <f>'Segment AED'!AC38/3.673</f>
        <v>71.331336781922133</v>
      </c>
      <c r="AD38" s="32">
        <f>'Segment AED'!AD38/3.673</f>
        <v>66.975224612033756</v>
      </c>
      <c r="AE38" s="108">
        <f>'Segment AED'!AE38/3.673</f>
        <v>72.148107813776207</v>
      </c>
      <c r="AF38" s="32">
        <f>'Segment AED'!AF38/3.673</f>
        <v>60.985570378437245</v>
      </c>
      <c r="AG38" s="32">
        <f>'Segment AED'!AG38/3.673</f>
        <v>60.985570378437245</v>
      </c>
      <c r="AH38" s="109">
        <f>'Segment AED'!AH38/3.673</f>
        <v>67.286231026408998</v>
      </c>
      <c r="AI38" s="32">
        <f>'Segment AED'!AI38/3.673</f>
        <v>79.499047100462832</v>
      </c>
      <c r="AJ38" s="32">
        <f>'Segment AED'!AJ38/3.673</f>
        <v>98.284780833106453</v>
      </c>
      <c r="AK38" s="32">
        <f>'Segment AED'!AK38/3.673</f>
        <v>74.326163898720395</v>
      </c>
      <c r="AL38" s="32">
        <f>'Segment AED'!AL38/3.673</f>
        <v>61.802341410291312</v>
      </c>
      <c r="AM38" s="108">
        <f>'Segment AED'!AM38/3.673</f>
        <v>63.067242495899578</v>
      </c>
      <c r="AN38" s="32">
        <f>'Segment AED'!AN38/3.673</f>
        <v>65.422893260282947</v>
      </c>
      <c r="AO38" s="32">
        <f>'Segment AED'!AO38/3.673</f>
        <v>86.043484234774994</v>
      </c>
      <c r="AP38" s="109">
        <f>'Segment AED'!AP38/3.673</f>
        <v>73.496414049810923</v>
      </c>
      <c r="AQ38" s="32">
        <f>'Segment AED'!AQ38/3.673</f>
        <v>71.001454896462405</v>
      </c>
      <c r="AR38" s="32">
        <f>'Segment AED'!AR38/3.673</f>
        <v>73.655371469771836</v>
      </c>
      <c r="AS38" s="32">
        <f>'Segment AED'!AS38/3.673</f>
        <v>90.02634924482058</v>
      </c>
      <c r="AT38" s="109">
        <f>'Segment AED'!AT38/3.673</f>
        <v>87.74816161064669</v>
      </c>
      <c r="AU38" s="32">
        <f>'Segment AED'!AU38/3.673</f>
        <v>86.898095609226004</v>
      </c>
      <c r="AV38" s="32">
        <f>'Segment AED'!AV38/3.673</f>
        <v>92.516481306030613</v>
      </c>
      <c r="AW38" s="32">
        <f>'Segment AED'!AW38/3.673</f>
        <v>99.243620368359771</v>
      </c>
      <c r="AX38" s="109">
        <f>'Segment AED'!AX38/3.673</f>
        <v>91.755963997961501</v>
      </c>
      <c r="AY38" s="32">
        <f>'Segment AED'!AY38/3.673</f>
        <v>117.16294728112888</v>
      </c>
      <c r="AZ38" s="32">
        <f>'Segment AED'!AZ38/3.673</f>
        <v>170.79026791835679</v>
      </c>
      <c r="BC38" s="32"/>
    </row>
    <row r="39" spans="2:61" ht="14.1" customHeight="1" x14ac:dyDescent="0.2">
      <c r="B39" s="90" t="s">
        <v>220</v>
      </c>
      <c r="C39" s="88"/>
      <c r="D39" s="88"/>
      <c r="E39" s="88">
        <f t="shared" ref="E39:Q39" si="30">E38/E16</f>
        <v>0.16568072340065912</v>
      </c>
      <c r="F39" s="88">
        <f t="shared" si="30"/>
        <v>0.18337201941337836</v>
      </c>
      <c r="G39" s="88">
        <f t="shared" si="30"/>
        <v>0.23370165745856356</v>
      </c>
      <c r="H39" s="88">
        <f t="shared" si="30"/>
        <v>0.20389654531696505</v>
      </c>
      <c r="I39" s="88">
        <f t="shared" si="30"/>
        <v>0.11975424346558367</v>
      </c>
      <c r="J39" s="89">
        <f t="shared" si="30"/>
        <v>0.10716247103262877</v>
      </c>
      <c r="K39" s="89">
        <f t="shared" si="30"/>
        <v>0.11743273087280608</v>
      </c>
      <c r="L39" s="158">
        <f t="shared" ref="L39" si="31">L38/L16</f>
        <v>0.14203497982481678</v>
      </c>
      <c r="M39" s="91" t="e">
        <f t="shared" si="30"/>
        <v>#DIV/0!</v>
      </c>
      <c r="N39" s="91" t="e">
        <f t="shared" si="30"/>
        <v>#DIV/0!</v>
      </c>
      <c r="O39" s="91" t="e">
        <f t="shared" si="30"/>
        <v>#DIV/0!</v>
      </c>
      <c r="P39" s="91" t="e">
        <f t="shared" si="30"/>
        <v>#DIV/0!</v>
      </c>
      <c r="Q39" s="91" t="e">
        <f t="shared" si="30"/>
        <v>#DIV/0!</v>
      </c>
      <c r="R39" s="90"/>
      <c r="S39" s="157">
        <f t="shared" ref="S39:AT39" si="32">S38/S16</f>
        <v>0.15856236786469347</v>
      </c>
      <c r="T39" s="88">
        <f t="shared" si="32"/>
        <v>0.20550300945829753</v>
      </c>
      <c r="U39" s="88">
        <f t="shared" si="32"/>
        <v>0.15540927303949623</v>
      </c>
      <c r="V39" s="88">
        <f t="shared" si="32"/>
        <v>0.14511658242295775</v>
      </c>
      <c r="W39" s="157">
        <f t="shared" si="32"/>
        <v>0.20019436345966957</v>
      </c>
      <c r="X39" s="88">
        <f t="shared" si="32"/>
        <v>0.19493670886075948</v>
      </c>
      <c r="Y39" s="88">
        <f t="shared" si="32"/>
        <v>0.16775599128540303</v>
      </c>
      <c r="Z39" s="158">
        <f t="shared" si="32"/>
        <v>0.17376194613379667</v>
      </c>
      <c r="AA39" s="88">
        <f t="shared" si="32"/>
        <v>0.12369172216936251</v>
      </c>
      <c r="AB39" s="88">
        <f t="shared" si="32"/>
        <v>0.27332457293035478</v>
      </c>
      <c r="AC39" s="88">
        <f t="shared" si="32"/>
        <v>0.30080367393800228</v>
      </c>
      <c r="AD39" s="88">
        <f t="shared" si="32"/>
        <v>0.26254002134471716</v>
      </c>
      <c r="AE39" s="157">
        <f t="shared" si="32"/>
        <v>0.25262154432793138</v>
      </c>
      <c r="AF39" s="88">
        <f t="shared" si="32"/>
        <v>0.19683655536028119</v>
      </c>
      <c r="AG39" s="88">
        <f t="shared" si="32"/>
        <v>0.19610045144658134</v>
      </c>
      <c r="AH39" s="158">
        <f t="shared" si="32"/>
        <v>0.1791957452957226</v>
      </c>
      <c r="AI39" s="88">
        <f t="shared" si="32"/>
        <v>0.16043956043956042</v>
      </c>
      <c r="AJ39" s="88">
        <f t="shared" si="32"/>
        <v>0.13490284005979072</v>
      </c>
      <c r="AK39" s="88">
        <f t="shared" si="32"/>
        <v>0.11013314737212464</v>
      </c>
      <c r="AL39" s="88">
        <f t="shared" si="32"/>
        <v>8.6311787072243351E-2</v>
      </c>
      <c r="AM39" s="157">
        <f t="shared" si="32"/>
        <v>9.5314569741503846E-2</v>
      </c>
      <c r="AN39" s="88">
        <f t="shared" si="32"/>
        <v>0.11441017667618067</v>
      </c>
      <c r="AO39" s="88">
        <f t="shared" si="32"/>
        <v>0.12578902424028759</v>
      </c>
      <c r="AP39" s="158">
        <f t="shared" si="32"/>
        <v>9.5418185055811164E-2</v>
      </c>
      <c r="AQ39" s="88">
        <f t="shared" si="32"/>
        <v>0.10079098723674262</v>
      </c>
      <c r="AR39" s="88">
        <f t="shared" si="32"/>
        <v>0.11480391929387838</v>
      </c>
      <c r="AS39" s="88">
        <f t="shared" si="32"/>
        <v>0.12646672431271272</v>
      </c>
      <c r="AT39" s="158">
        <f t="shared" si="32"/>
        <v>0.12757941319233923</v>
      </c>
      <c r="AU39" s="88">
        <f t="shared" ref="AU39:AV39" si="33">AU38/AU16</f>
        <v>0.13350356633759389</v>
      </c>
      <c r="AV39" s="88">
        <f t="shared" si="33"/>
        <v>0.14808287621127256</v>
      </c>
      <c r="AW39" s="88">
        <f t="shared" ref="AW39:AY39" si="34">AW38/AW16</f>
        <v>0.14234227740358468</v>
      </c>
      <c r="AX39" s="158">
        <f t="shared" si="34"/>
        <v>0.1449417028757887</v>
      </c>
      <c r="AY39" s="88">
        <f t="shared" si="34"/>
        <v>0.18641542344583439</v>
      </c>
      <c r="AZ39" s="88">
        <f t="shared" ref="AZ39" si="35">AZ38/AZ16</f>
        <v>0.15785574023504254</v>
      </c>
      <c r="BC39" s="88"/>
    </row>
    <row r="40" spans="2:61" ht="14.1" customHeight="1" x14ac:dyDescent="0.2">
      <c r="B40" s="30"/>
      <c r="C40" s="88"/>
      <c r="D40" s="88"/>
      <c r="E40" s="88"/>
      <c r="F40" s="88"/>
      <c r="G40" s="88"/>
      <c r="H40" s="88"/>
      <c r="I40" s="88"/>
      <c r="J40" s="89"/>
      <c r="K40" s="89"/>
      <c r="L40" s="158"/>
      <c r="M40" s="91"/>
      <c r="N40" s="91"/>
      <c r="O40" s="91"/>
      <c r="P40" s="91"/>
      <c r="Q40" s="91"/>
      <c r="R40" s="90"/>
      <c r="S40" s="157"/>
      <c r="T40" s="88"/>
      <c r="U40" s="88"/>
      <c r="V40" s="88"/>
      <c r="W40" s="157"/>
      <c r="X40" s="88"/>
      <c r="Y40" s="88"/>
      <c r="Z40" s="158"/>
      <c r="AA40" s="88"/>
      <c r="AB40" s="88"/>
      <c r="AC40" s="88"/>
      <c r="AD40" s="88"/>
      <c r="AE40" s="157"/>
      <c r="AF40" s="88"/>
      <c r="AG40" s="88"/>
      <c r="AH40" s="158"/>
      <c r="AI40" s="88"/>
      <c r="AJ40" s="88"/>
      <c r="AK40" s="88"/>
      <c r="AL40" s="88"/>
      <c r="AM40" s="157"/>
      <c r="AN40" s="88"/>
      <c r="AO40" s="88"/>
      <c r="AP40" s="158"/>
      <c r="AQ40" s="88"/>
      <c r="AR40" s="88"/>
      <c r="AS40" s="88"/>
      <c r="AT40" s="158"/>
      <c r="AU40" s="88"/>
      <c r="AV40" s="88"/>
      <c r="AW40" s="88"/>
      <c r="AX40" s="158"/>
      <c r="AY40" s="88"/>
      <c r="AZ40" s="88"/>
      <c r="BC40" s="88"/>
    </row>
    <row r="41" spans="2:61" ht="14.1" customHeight="1" x14ac:dyDescent="0.2">
      <c r="B41" s="30" t="s">
        <v>221</v>
      </c>
      <c r="C41" s="32"/>
      <c r="D41" s="32"/>
      <c r="E41" s="32">
        <f>'Segment AED'!E41/3.673</f>
        <v>197.25020419275796</v>
      </c>
      <c r="F41" s="32">
        <f>'Segment AED'!F41/3.673</f>
        <v>191.94119248570649</v>
      </c>
      <c r="G41" s="32">
        <f>'Segment AED'!G41/3.673</f>
        <v>154.64198203103729</v>
      </c>
      <c r="H41" s="32">
        <f>'Segment AED'!H41/3.673</f>
        <v>145.38524367002449</v>
      </c>
      <c r="I41" s="32">
        <f>'Segment AED'!I41/3.673</f>
        <v>77.593248026136678</v>
      </c>
      <c r="J41" s="78">
        <f>'Segment AED'!J41/3.673</f>
        <v>75.937617419629973</v>
      </c>
      <c r="K41" s="78">
        <f>'Segment AED'!K41/3.673</f>
        <v>89.13759260858491</v>
      </c>
      <c r="L41" s="109">
        <f>'Segment AED'!L41/3.673</f>
        <v>100.4605601835914</v>
      </c>
      <c r="M41" s="31">
        <f>'Segment AED'!M41/3.673</f>
        <v>0</v>
      </c>
      <c r="N41" s="31">
        <f>'Segment AED'!N41/3.673</f>
        <v>0</v>
      </c>
      <c r="O41" s="31">
        <f>'Segment AED'!O41/3.673</f>
        <v>0</v>
      </c>
      <c r="P41" s="31">
        <f>'Segment AED'!P41/3.673</f>
        <v>0</v>
      </c>
      <c r="Q41" s="31">
        <f>'Segment AED'!Q41/3.673</f>
        <v>0</v>
      </c>
      <c r="R41" s="30"/>
      <c r="S41" s="108">
        <f>'Segment AED'!S41/3.673</f>
        <v>46.011434794445954</v>
      </c>
      <c r="T41" s="32">
        <f>'Segment AED'!T41/3.673</f>
        <v>56.357201197930848</v>
      </c>
      <c r="U41" s="32">
        <f>'Segment AED'!U41/3.673</f>
        <v>45.303566566839102</v>
      </c>
      <c r="V41" s="32">
        <f>'Segment AED'!V41/3.673</f>
        <v>49.578001633542037</v>
      </c>
      <c r="W41" s="108">
        <f>'Segment AED'!W41/3.673</f>
        <v>46.828205826300028</v>
      </c>
      <c r="X41" s="32">
        <f>'Segment AED'!X41/3.673</f>
        <v>46.555948815682001</v>
      </c>
      <c r="Y41" s="32">
        <f>'Segment AED'!Y41/3.673</f>
        <v>52.273346038660492</v>
      </c>
      <c r="Z41" s="109">
        <f>'Segment AED'!Z41/3.673</f>
        <v>46.283691805063981</v>
      </c>
      <c r="AA41" s="32">
        <f>'Segment AED'!AA41/3.673</f>
        <v>38.115981486523275</v>
      </c>
      <c r="AB41" s="32">
        <f>'Segment AED'!AB41/3.673</f>
        <v>37.843724475905255</v>
      </c>
      <c r="AC41" s="32">
        <f>'Segment AED'!AC41/3.673</f>
        <v>38.932752518377349</v>
      </c>
      <c r="AD41" s="32">
        <f>'Segment AED'!AD41/3.673</f>
        <v>39.749523550231416</v>
      </c>
      <c r="AE41" s="108">
        <f>'Segment AED'!AE41/3.673</f>
        <v>37.02695344405118</v>
      </c>
      <c r="AF41" s="32">
        <f>'Segment AED'!AF41/3.673</f>
        <v>37.843724475905255</v>
      </c>
      <c r="AG41" s="32">
        <f>'Segment AED'!AG41/3.673</f>
        <v>37.299210454669208</v>
      </c>
      <c r="AH41" s="109">
        <f>'Segment AED'!AH41/3.673</f>
        <v>33.215355295398858</v>
      </c>
      <c r="AI41" s="32">
        <f>'Segment AED'!AI41/3.673</f>
        <v>32.080109428260279</v>
      </c>
      <c r="AJ41" s="32">
        <f>'Segment AED'!AJ41/3.673</f>
        <v>28.859243125510481</v>
      </c>
      <c r="AK41" s="32">
        <f>'Segment AED'!AK41/3.673</f>
        <v>-2.9948271167982576</v>
      </c>
      <c r="AL41" s="32">
        <f>'Segment AED'!AL41/3.673</f>
        <v>19.057990743261637</v>
      </c>
      <c r="AM41" s="108">
        <f>'Segment AED'!AM41/3.673</f>
        <v>15.212934695156004</v>
      </c>
      <c r="AN41" s="32">
        <f>'Segment AED'!AN41/3.673</f>
        <v>18.935271007623314</v>
      </c>
      <c r="AO41" s="32">
        <f>'Segment AED'!AO41/3.673</f>
        <v>21.742325077879546</v>
      </c>
      <c r="AP41" s="109">
        <f>'Segment AED'!AP41/3.673</f>
        <v>20.047086638971102</v>
      </c>
      <c r="AQ41" s="32">
        <f>'Segment AED'!AQ41/3.673</f>
        <v>21.236822121717033</v>
      </c>
      <c r="AR41" s="32">
        <f>'Segment AED'!AR41/3.673</f>
        <v>21.141071447669646</v>
      </c>
      <c r="AS41" s="32">
        <f>'Segment AED'!AS41/3.673</f>
        <v>23.040258092358687</v>
      </c>
      <c r="AT41" s="109">
        <f>'Segment AED'!AT41/3.673</f>
        <v>23.719440946839548</v>
      </c>
      <c r="AU41" s="32">
        <f>'Segment AED'!AU41/3.673</f>
        <v>22.671391840347649</v>
      </c>
      <c r="AV41" s="32">
        <f>'Segment AED'!AV41/3.673</f>
        <v>26.821866560850278</v>
      </c>
      <c r="AW41" s="32">
        <f>'Segment AED'!AW41/3.673</f>
        <v>26.627813452285793</v>
      </c>
      <c r="AX41" s="109">
        <f>'Segment AED'!AX41/3.673</f>
        <v>24.339488330107677</v>
      </c>
      <c r="AY41" s="32">
        <f>'Segment AED'!AY41/3.673</f>
        <v>33.65164337784752</v>
      </c>
      <c r="AZ41" s="32">
        <f>'Segment AED'!AZ41/3.673</f>
        <v>23.691896336310009</v>
      </c>
      <c r="BC41" s="32"/>
    </row>
    <row r="42" spans="2:61" s="83" customFormat="1" ht="14.1" customHeight="1" x14ac:dyDescent="0.2">
      <c r="B42" s="90" t="s">
        <v>222</v>
      </c>
      <c r="C42" s="52"/>
      <c r="D42" s="52"/>
      <c r="E42" s="52">
        <f t="shared" ref="E42:Q42" si="36">E41/E17</f>
        <v>0.33024888321633694</v>
      </c>
      <c r="F42" s="52">
        <f t="shared" si="36"/>
        <v>0.34206695778748181</v>
      </c>
      <c r="G42" s="52">
        <f t="shared" si="36"/>
        <v>0.48713550600343047</v>
      </c>
      <c r="H42" s="52">
        <f t="shared" si="36"/>
        <v>0.41175269678973997</v>
      </c>
      <c r="I42" s="52">
        <f t="shared" si="36"/>
        <v>0.27142857142857141</v>
      </c>
      <c r="J42" s="94">
        <f t="shared" si="36"/>
        <v>0.18117359952176185</v>
      </c>
      <c r="K42" s="94">
        <f t="shared" si="36"/>
        <v>0.20850812542196948</v>
      </c>
      <c r="L42" s="118">
        <f t="shared" ref="L42" si="37">L41/L17</f>
        <v>0.2115540513692597</v>
      </c>
      <c r="M42" s="91" t="e">
        <f t="shared" si="36"/>
        <v>#DIV/0!</v>
      </c>
      <c r="N42" s="91" t="e">
        <f t="shared" si="36"/>
        <v>#DIV/0!</v>
      </c>
      <c r="O42" s="91" t="e">
        <f t="shared" si="36"/>
        <v>#DIV/0!</v>
      </c>
      <c r="P42" s="91" t="e">
        <f t="shared" si="36"/>
        <v>#DIV/0!</v>
      </c>
      <c r="Q42" s="91" t="e">
        <f t="shared" si="36"/>
        <v>#DIV/0!</v>
      </c>
      <c r="R42" s="90"/>
      <c r="S42" s="117">
        <f t="shared" ref="S42:AT42" si="38">S41/S17</f>
        <v>0.33799999999999997</v>
      </c>
      <c r="T42" s="52">
        <f t="shared" si="38"/>
        <v>0.37030411449016098</v>
      </c>
      <c r="U42" s="52">
        <f t="shared" si="38"/>
        <v>0.31004285448108815</v>
      </c>
      <c r="V42" s="52">
        <f t="shared" si="38"/>
        <v>0.30446413643203457</v>
      </c>
      <c r="W42" s="117">
        <f t="shared" si="38"/>
        <v>0.35245901639344263</v>
      </c>
      <c r="X42" s="52">
        <f t="shared" si="38"/>
        <v>0.3359528487229862</v>
      </c>
      <c r="Y42" s="52">
        <f t="shared" si="38"/>
        <v>0.34224598930481281</v>
      </c>
      <c r="Z42" s="118">
        <f t="shared" si="38"/>
        <v>0.33864541832669326</v>
      </c>
      <c r="AA42" s="52">
        <f t="shared" si="38"/>
        <v>0.31602708803611734</v>
      </c>
      <c r="AB42" s="52">
        <f t="shared" si="38"/>
        <v>0.62612612612612617</v>
      </c>
      <c r="AC42" s="52">
        <f t="shared" si="38"/>
        <v>0.58606557377049173</v>
      </c>
      <c r="AD42" s="52">
        <f t="shared" si="38"/>
        <v>0.56809338521400776</v>
      </c>
      <c r="AE42" s="117">
        <f t="shared" si="38"/>
        <v>0.47386759581881527</v>
      </c>
      <c r="AF42" s="52">
        <f t="shared" si="38"/>
        <v>0.3904494382022472</v>
      </c>
      <c r="AG42" s="52">
        <f t="shared" si="38"/>
        <v>0.39661135634642164</v>
      </c>
      <c r="AH42" s="118">
        <f t="shared" si="38"/>
        <v>0.3958011346440537</v>
      </c>
      <c r="AI42" s="52">
        <f t="shared" si="38"/>
        <v>0.37288051243670889</v>
      </c>
      <c r="AJ42" s="52">
        <f t="shared" si="38"/>
        <v>0.43621399176954739</v>
      </c>
      <c r="AK42" s="52">
        <f t="shared" si="38"/>
        <v>-4.8014480205543608E-2</v>
      </c>
      <c r="AL42" s="52">
        <f t="shared" si="38"/>
        <v>0.27027027027027029</v>
      </c>
      <c r="AM42" s="117">
        <f t="shared" si="38"/>
        <v>0.18128525757142924</v>
      </c>
      <c r="AN42" s="52">
        <f t="shared" si="38"/>
        <v>0.18165674047186511</v>
      </c>
      <c r="AO42" s="52">
        <f t="shared" si="38"/>
        <v>0.20137637699645972</v>
      </c>
      <c r="AP42" s="118">
        <f t="shared" si="38"/>
        <v>0.16295716504927205</v>
      </c>
      <c r="AQ42" s="52">
        <f t="shared" si="38"/>
        <v>0.19773739083714992</v>
      </c>
      <c r="AR42" s="52">
        <f t="shared" si="38"/>
        <v>0.20884125659639405</v>
      </c>
      <c r="AS42" s="52">
        <f t="shared" si="38"/>
        <v>0.20302852645490554</v>
      </c>
      <c r="AT42" s="118">
        <f t="shared" si="38"/>
        <v>0.2250646695621954</v>
      </c>
      <c r="AU42" s="52">
        <f t="shared" ref="AU42:AV42" si="39">AU41/AU17</f>
        <v>0.214148602677458</v>
      </c>
      <c r="AV42" s="52">
        <f t="shared" si="39"/>
        <v>0.23097142036301463</v>
      </c>
      <c r="AW42" s="52">
        <f t="shared" ref="AW42:AY42" si="40">AW41/AW17</f>
        <v>0.21769020871512196</v>
      </c>
      <c r="AX42" s="118">
        <f t="shared" si="40"/>
        <v>0.18642977370364322</v>
      </c>
      <c r="AY42" s="52">
        <f t="shared" si="40"/>
        <v>0.22192523472422307</v>
      </c>
      <c r="AZ42" s="52">
        <f t="shared" ref="AZ42" si="41">AZ41/AZ17</f>
        <v>7.9228517164229545E-2</v>
      </c>
      <c r="BC42" s="52"/>
    </row>
    <row r="43" spans="2:61" ht="14.1" customHeight="1" x14ac:dyDescent="0.2">
      <c r="B43" s="8"/>
      <c r="L43" s="154"/>
      <c r="M43" s="9"/>
      <c r="N43" s="9"/>
      <c r="O43" s="9"/>
      <c r="P43" s="9"/>
      <c r="Q43" s="9"/>
      <c r="R43" s="8"/>
      <c r="S43" s="153"/>
      <c r="W43" s="153"/>
      <c r="Z43" s="154"/>
      <c r="AE43" s="153"/>
      <c r="AH43" s="154"/>
      <c r="AM43" s="153"/>
      <c r="AP43" s="154"/>
      <c r="AT43" s="154"/>
      <c r="AX43" s="154"/>
    </row>
    <row r="44" spans="2:61" ht="14.1" customHeight="1" x14ac:dyDescent="0.2">
      <c r="B44" s="5" t="s">
        <v>223</v>
      </c>
      <c r="C44" s="63"/>
      <c r="D44" s="63"/>
      <c r="E44" s="63">
        <f>'Segment AED'!E44/3.673</f>
        <v>1371.2814039150558</v>
      </c>
      <c r="F44" s="63">
        <f>'Segment AED'!F44/3.673</f>
        <v>1355.2953988565205</v>
      </c>
      <c r="G44" s="63">
        <f>'Segment AED'!G44/3.673</f>
        <v>1574.4622924040293</v>
      </c>
      <c r="H44" s="63">
        <f>'Segment AED'!H44/3.673</f>
        <v>1372.1871332643614</v>
      </c>
      <c r="I44" s="63">
        <f>'Segment AED'!I44/3.673</f>
        <v>1542.8804791723387</v>
      </c>
      <c r="J44" s="77">
        <f>'Segment AED'!J44/3.673</f>
        <v>1588.9745571092756</v>
      </c>
      <c r="K44" s="77">
        <f>'Segment AED'!K44/3.673</f>
        <v>1692.3436154150386</v>
      </c>
      <c r="L44" s="148">
        <f>'Segment AED'!L44/3.673</f>
        <v>1891.0262823663695</v>
      </c>
      <c r="M44" s="26">
        <f>'Segment AED'!M44/3.673</f>
        <v>0</v>
      </c>
      <c r="N44" s="26">
        <f>'Segment AED'!N44/3.673</f>
        <v>0</v>
      </c>
      <c r="O44" s="26">
        <f>'Segment AED'!O44/3.673</f>
        <v>0</v>
      </c>
      <c r="P44" s="26">
        <f>'Segment AED'!P44/3.673</f>
        <v>0</v>
      </c>
      <c r="Q44" s="26">
        <f>'Segment AED'!Q44/3.673</f>
        <v>0</v>
      </c>
      <c r="R44" s="5"/>
      <c r="S44" s="147">
        <f>'Segment AED'!S44/3.673</f>
        <v>317.68998638714947</v>
      </c>
      <c r="T44" s="63">
        <f>'Segment AED'!T44/3.673</f>
        <v>383.65856937108629</v>
      </c>
      <c r="U44" s="63">
        <f>'Segment AED'!U44/3.673</f>
        <v>347.83522989654227</v>
      </c>
      <c r="V44" s="63">
        <f>'Segment AED'!V44/3.673</f>
        <v>322.09761826027767</v>
      </c>
      <c r="W44" s="147">
        <f>'Segment AED'!W44/3.673</f>
        <v>311.73427715763682</v>
      </c>
      <c r="X44" s="63">
        <f>'Segment AED'!X44/3.673</f>
        <v>362.64633814320717</v>
      </c>
      <c r="Y44" s="63">
        <f>'Segment AED'!Y44/3.673</f>
        <v>338.68772120882113</v>
      </c>
      <c r="Z44" s="148">
        <f>'Segment AED'!Z44/3.673</f>
        <v>341.95480533623743</v>
      </c>
      <c r="AA44" s="63">
        <f>'Segment AED'!AA44/3.673</f>
        <v>302.20528178600597</v>
      </c>
      <c r="AB44" s="63">
        <f>'Segment AED'!AB44/3.673</f>
        <v>363.73536618567925</v>
      </c>
      <c r="AC44" s="63">
        <f>'Segment AED'!AC44/3.673</f>
        <v>469.91560032670839</v>
      </c>
      <c r="AD44" s="63">
        <f>'Segment AED'!AD44/3.673</f>
        <v>438.6060441056357</v>
      </c>
      <c r="AE44" s="147">
        <f>'Segment AED'!AE44/3.673</f>
        <v>361.01279607949903</v>
      </c>
      <c r="AF44" s="63">
        <f>'Segment AED'!AF44/3.673</f>
        <v>332.69806697522461</v>
      </c>
      <c r="AG44" s="63">
        <f>'Segment AED'!AG44/3.673</f>
        <v>327.52518377348218</v>
      </c>
      <c r="AH44" s="148">
        <f>'Segment AED'!AH44/3.673</f>
        <v>351.21154369725019</v>
      </c>
      <c r="AI44" s="63">
        <f>'Segment AED'!AI44/3.673</f>
        <v>394.50040838551593</v>
      </c>
      <c r="AJ44" s="63">
        <f>'Segment AED'!AJ44/3.673</f>
        <v>467.46528723114619</v>
      </c>
      <c r="AK44" s="63">
        <f>'Segment AED'!AK44/3.673</f>
        <v>347.67220255921592</v>
      </c>
      <c r="AL44" s="63">
        <f>'Segment AED'!AL44/3.673</f>
        <v>333.51483800707865</v>
      </c>
      <c r="AM44" s="147">
        <f>'Segment AED'!AM44/3.673</f>
        <v>344.10011329076019</v>
      </c>
      <c r="AN44" s="63">
        <f>'Segment AED'!AN44/3.673</f>
        <v>377.76851468419488</v>
      </c>
      <c r="AO44" s="63">
        <f>'Segment AED'!AO44/3.673</f>
        <v>451.68177505889764</v>
      </c>
      <c r="AP44" s="148">
        <f>'Segment AED'!AP44/3.673</f>
        <v>415.39692837436098</v>
      </c>
      <c r="AQ44" s="63">
        <f>'Segment AED'!AQ44/3.673</f>
        <v>403.10080558654022</v>
      </c>
      <c r="AR44" s="63">
        <f>'Segment AED'!AR44/3.673</f>
        <v>419.50237973275961</v>
      </c>
      <c r="AS44" s="63">
        <f>'Segment AED'!AS44/3.673</f>
        <v>432.05984293535943</v>
      </c>
      <c r="AT44" s="148">
        <f>'Segment AED'!AT44/3.673</f>
        <v>437.68058716037962</v>
      </c>
      <c r="AU44" s="63">
        <f>'Segment AED'!AU44/3.673</f>
        <v>440.43325050029284</v>
      </c>
      <c r="AV44" s="63">
        <f>'Segment AED'!AV44/3.673</f>
        <v>457.66103502109411</v>
      </c>
      <c r="AW44" s="63">
        <f>'Segment AED'!AW44/3.673</f>
        <v>489.07630306138532</v>
      </c>
      <c r="AX44" s="148">
        <f>'Segment AED'!AX44/3.673</f>
        <v>503.85569378359725</v>
      </c>
      <c r="AY44" s="63">
        <f>'Segment AED'!AY44/3.673</f>
        <v>496.47628088450875</v>
      </c>
      <c r="AZ44" s="63">
        <f>'Segment AED'!AZ44/3.673</f>
        <v>661.18275136060265</v>
      </c>
      <c r="BC44" s="63"/>
    </row>
    <row r="45" spans="2:61" s="83" customFormat="1" ht="14.1" customHeight="1" thickBot="1" x14ac:dyDescent="0.25">
      <c r="B45" s="142" t="s">
        <v>224</v>
      </c>
      <c r="C45" s="143"/>
      <c r="D45" s="143"/>
      <c r="E45" s="143">
        <f t="shared" ref="E45:Q45" si="42">E44/E19</f>
        <v>0.22041381635738591</v>
      </c>
      <c r="F45" s="143">
        <f t="shared" si="42"/>
        <v>0.23330365093499555</v>
      </c>
      <c r="G45" s="143">
        <f t="shared" si="42"/>
        <v>0.3584800396727002</v>
      </c>
      <c r="H45" s="143">
        <f t="shared" si="42"/>
        <v>0.24090417870358571</v>
      </c>
      <c r="I45" s="143">
        <f t="shared" si="42"/>
        <v>0.17648157952103641</v>
      </c>
      <c r="J45" s="144">
        <f t="shared" si="42"/>
        <v>0.16854030527145838</v>
      </c>
      <c r="K45" s="144">
        <f t="shared" si="42"/>
        <v>0.17532656095681021</v>
      </c>
      <c r="L45" s="162">
        <f t="shared" ref="L45" si="43">L44/L19</f>
        <v>0.19349292405411919</v>
      </c>
      <c r="M45" s="95" t="e">
        <f t="shared" si="42"/>
        <v>#DIV/0!</v>
      </c>
      <c r="N45" s="95" t="e">
        <f t="shared" si="42"/>
        <v>#DIV/0!</v>
      </c>
      <c r="O45" s="95" t="e">
        <f t="shared" si="42"/>
        <v>#DIV/0!</v>
      </c>
      <c r="P45" s="95" t="e">
        <f t="shared" si="42"/>
        <v>#DIV/0!</v>
      </c>
      <c r="Q45" s="95" t="e">
        <f t="shared" si="42"/>
        <v>#DIV/0!</v>
      </c>
      <c r="S45" s="161">
        <f t="shared" ref="S45:AT45" si="44">S44/S19</f>
        <v>0.22713537074458454</v>
      </c>
      <c r="T45" s="143">
        <f t="shared" si="44"/>
        <v>0.2434552945829937</v>
      </c>
      <c r="U45" s="143">
        <f t="shared" si="44"/>
        <v>0.21455145238201553</v>
      </c>
      <c r="V45" s="143">
        <f t="shared" si="44"/>
        <v>0.19814028252379356</v>
      </c>
      <c r="W45" s="161">
        <f t="shared" si="44"/>
        <v>0.24004192872117402</v>
      </c>
      <c r="X45" s="143">
        <f t="shared" si="44"/>
        <v>0.24200581395348836</v>
      </c>
      <c r="Y45" s="143">
        <f t="shared" si="44"/>
        <v>0.22068476139790669</v>
      </c>
      <c r="Z45" s="162">
        <f t="shared" si="44"/>
        <v>0.23147806855879102</v>
      </c>
      <c r="AA45" s="143">
        <f t="shared" si="44"/>
        <v>0.22474185057703988</v>
      </c>
      <c r="AB45" s="143">
        <f t="shared" si="44"/>
        <v>0.44297082228116708</v>
      </c>
      <c r="AC45" s="143">
        <f t="shared" si="44"/>
        <v>0.428287841191067</v>
      </c>
      <c r="AD45" s="143">
        <f t="shared" si="44"/>
        <v>0.38866103739445113</v>
      </c>
      <c r="AE45" s="161">
        <f t="shared" si="44"/>
        <v>0.30966837926202712</v>
      </c>
      <c r="AF45" s="143">
        <f t="shared" si="44"/>
        <v>0.24352331606217617</v>
      </c>
      <c r="AG45" s="143">
        <f t="shared" si="44"/>
        <v>0.22286031863653208</v>
      </c>
      <c r="AH45" s="162">
        <f t="shared" si="44"/>
        <v>0.20730598222334962</v>
      </c>
      <c r="AI45" s="143">
        <f t="shared" si="44"/>
        <v>0.21511282660332542</v>
      </c>
      <c r="AJ45" s="143">
        <f t="shared" si="44"/>
        <v>0.19879587819844852</v>
      </c>
      <c r="AK45" s="143">
        <f t="shared" si="44"/>
        <v>0.14933925856624958</v>
      </c>
      <c r="AL45" s="143">
        <f t="shared" si="44"/>
        <v>0.14964573662350353</v>
      </c>
      <c r="AM45" s="161">
        <f t="shared" si="44"/>
        <v>0.1580177872242933</v>
      </c>
      <c r="AN45" s="143">
        <f t="shared" si="44"/>
        <v>0.17063450556686416</v>
      </c>
      <c r="AO45" s="143">
        <f t="shared" si="44"/>
        <v>0.18567930724862927</v>
      </c>
      <c r="AP45" s="162">
        <f t="shared" si="44"/>
        <v>0.15953722000957421</v>
      </c>
      <c r="AQ45" s="143">
        <f t="shared" si="44"/>
        <v>0.1692119295161944</v>
      </c>
      <c r="AR45" s="143">
        <f t="shared" si="44"/>
        <v>0.1754106437615566</v>
      </c>
      <c r="AS45" s="143">
        <f t="shared" si="44"/>
        <v>0.17471746000474239</v>
      </c>
      <c r="AT45" s="162">
        <f t="shared" si="44"/>
        <v>0.18192364794497276</v>
      </c>
      <c r="AU45" s="143">
        <f t="shared" ref="AU45:AV45" si="45">AU44/AU19</f>
        <v>0.1909256770158837</v>
      </c>
      <c r="AV45" s="143">
        <f t="shared" si="45"/>
        <v>0.19459362733458879</v>
      </c>
      <c r="AW45" s="143">
        <f t="shared" ref="AW45:AY45" si="46">AW44/AW19</f>
        <v>0.19262990902516608</v>
      </c>
      <c r="AX45" s="162">
        <f t="shared" si="46"/>
        <v>0.19563955607280811</v>
      </c>
      <c r="AY45" s="143">
        <f t="shared" si="46"/>
        <v>0.20643431957821035</v>
      </c>
      <c r="AZ45" s="143">
        <f t="shared" ref="AZ45" si="47">AZ44/AZ19</f>
        <v>0.18396190026972933</v>
      </c>
      <c r="BC45" s="88"/>
    </row>
    <row r="46" spans="2:61" ht="14.1" customHeight="1" thickTop="1" x14ac:dyDescent="0.2">
      <c r="L46" s="96"/>
      <c r="AI46" s="96"/>
      <c r="AK46" s="40"/>
      <c r="AL46" s="40"/>
      <c r="AM46" s="96"/>
      <c r="AO46" s="40"/>
      <c r="AP46" s="40"/>
      <c r="AQ46" s="96"/>
      <c r="AR46" s="96"/>
      <c r="AS46" s="96"/>
      <c r="AT46" s="40"/>
      <c r="AU46" s="96"/>
      <c r="AV46" s="96"/>
      <c r="AW46" s="96"/>
      <c r="AX46" s="40"/>
      <c r="AY46" s="96"/>
      <c r="AZ46" s="96"/>
      <c r="BD46" s="87"/>
      <c r="BE46" s="87"/>
      <c r="BF46" s="87"/>
      <c r="BG46" s="87"/>
      <c r="BH46" s="87"/>
      <c r="BI46" s="87"/>
    </row>
    <row r="47" spans="2:61" ht="14.1" customHeight="1" x14ac:dyDescent="0.2">
      <c r="B47" s="100" t="s">
        <v>45</v>
      </c>
      <c r="M47" s="72"/>
      <c r="N47" s="72"/>
      <c r="O47" s="72"/>
      <c r="P47" s="72"/>
      <c r="Q47" s="72"/>
      <c r="R47" s="71"/>
    </row>
    <row r="48" spans="2:61" s="8" customFormat="1" ht="14.1" customHeight="1" x14ac:dyDescent="0.2">
      <c r="B48" s="18" t="s">
        <v>59</v>
      </c>
      <c r="C48" s="19"/>
      <c r="D48" s="19"/>
      <c r="E48" s="19">
        <v>2018</v>
      </c>
      <c r="F48" s="19">
        <v>2019</v>
      </c>
      <c r="G48" s="19">
        <v>2020</v>
      </c>
      <c r="H48" s="19">
        <v>2021</v>
      </c>
      <c r="I48" s="19">
        <v>2022</v>
      </c>
      <c r="J48" s="19">
        <v>2023</v>
      </c>
      <c r="K48" s="19">
        <v>2024</v>
      </c>
      <c r="L48" s="192">
        <v>2024</v>
      </c>
      <c r="M48" s="58"/>
      <c r="N48" s="58"/>
      <c r="O48" s="58"/>
      <c r="P48" s="5"/>
      <c r="Q48" s="5"/>
      <c r="R48" s="5"/>
      <c r="S48" s="22" t="s">
        <v>14</v>
      </c>
      <c r="T48" s="20" t="s">
        <v>15</v>
      </c>
      <c r="U48" s="20" t="s">
        <v>16</v>
      </c>
      <c r="V48" s="20" t="s">
        <v>17</v>
      </c>
      <c r="W48" s="22" t="s">
        <v>18</v>
      </c>
      <c r="X48" s="20" t="s">
        <v>19</v>
      </c>
      <c r="Y48" s="20" t="s">
        <v>20</v>
      </c>
      <c r="Z48" s="23" t="s">
        <v>21</v>
      </c>
      <c r="AA48" s="20" t="s">
        <v>22</v>
      </c>
      <c r="AB48" s="20" t="s">
        <v>23</v>
      </c>
      <c r="AC48" s="20" t="s">
        <v>24</v>
      </c>
      <c r="AD48" s="20" t="s">
        <v>25</v>
      </c>
      <c r="AE48" s="22" t="s">
        <v>26</v>
      </c>
      <c r="AF48" s="20" t="s">
        <v>27</v>
      </c>
      <c r="AG48" s="20" t="s">
        <v>28</v>
      </c>
      <c r="AH48" s="23" t="s">
        <v>29</v>
      </c>
      <c r="AI48" s="20" t="s">
        <v>30</v>
      </c>
      <c r="AJ48" s="20" t="s">
        <v>31</v>
      </c>
      <c r="AK48" s="20" t="s">
        <v>32</v>
      </c>
      <c r="AL48" s="20" t="s">
        <v>33</v>
      </c>
      <c r="AM48" s="22" t="s">
        <v>34</v>
      </c>
      <c r="AN48" s="20" t="s">
        <v>35</v>
      </c>
      <c r="AO48" s="20" t="s">
        <v>36</v>
      </c>
      <c r="AP48" s="23" t="s">
        <v>37</v>
      </c>
      <c r="AQ48" s="20" t="s">
        <v>38</v>
      </c>
      <c r="AR48" s="20" t="s">
        <v>39</v>
      </c>
      <c r="AS48" s="20" t="s">
        <v>40</v>
      </c>
      <c r="AT48" s="23" t="s">
        <v>41</v>
      </c>
      <c r="AU48" s="20" t="s">
        <v>263</v>
      </c>
      <c r="AV48" s="20" t="s">
        <v>273</v>
      </c>
      <c r="AW48" s="20" t="s">
        <v>292</v>
      </c>
      <c r="AX48" s="23" t="s">
        <v>297</v>
      </c>
      <c r="AY48" s="20" t="s">
        <v>299</v>
      </c>
      <c r="AZ48" s="20" t="s">
        <v>304</v>
      </c>
      <c r="BA48" s="3"/>
      <c r="BB48" s="3"/>
      <c r="BC48" s="3"/>
    </row>
    <row r="49" spans="2:61" ht="14.1" customHeight="1" x14ac:dyDescent="0.2">
      <c r="B49" s="5" t="s">
        <v>225</v>
      </c>
      <c r="C49" s="34"/>
      <c r="D49" s="34"/>
      <c r="E49" s="34">
        <f>'Segment AED'!E49/3.673</f>
        <v>474.58470468556641</v>
      </c>
      <c r="F49" s="34">
        <f>'Segment AED'!F49/3.673</f>
        <v>491.17770267983656</v>
      </c>
      <c r="G49" s="34">
        <f>'Segment AED'!G49/3.673</f>
        <v>698.04153277043599</v>
      </c>
      <c r="H49" s="34">
        <f>'Segment AED'!H49/3.673</f>
        <v>550.7759324802613</v>
      </c>
      <c r="I49" s="34">
        <f>'Segment AED'!I49/3.673</f>
        <v>652.60005445140212</v>
      </c>
      <c r="J49" s="86">
        <f>'Segment AED'!J49/3.673</f>
        <v>720.31899058516819</v>
      </c>
      <c r="K49" s="86">
        <f>'Segment AED'!K49/3.673</f>
        <v>742.67961507005123</v>
      </c>
      <c r="L49" s="111">
        <f>'Segment AED'!L49/3.673</f>
        <v>855.42679470250766</v>
      </c>
      <c r="M49" s="26">
        <f>'Segment AED'!M49/3.673</f>
        <v>0</v>
      </c>
      <c r="N49" s="26">
        <f>'Segment AED'!N49/3.673</f>
        <v>0</v>
      </c>
      <c r="O49" s="26">
        <f>'Segment AED'!O49/3.673</f>
        <v>0</v>
      </c>
      <c r="P49" s="26">
        <f>'Segment AED'!P49/3.673</f>
        <v>0</v>
      </c>
      <c r="Q49" s="26">
        <f>'Segment AED'!Q49/3.673</f>
        <v>0</v>
      </c>
      <c r="R49" s="5"/>
      <c r="S49" s="110">
        <f>'Segment AED'!S49/3.673</f>
        <v>131.80550655139106</v>
      </c>
      <c r="T49" s="34">
        <f>'Segment AED'!T49/3.673</f>
        <v>125.52807361701892</v>
      </c>
      <c r="U49" s="34">
        <f>'Segment AED'!U49/3.673</f>
        <v>125.78878023780064</v>
      </c>
      <c r="V49" s="34">
        <f>'Segment AED'!V49/3.673</f>
        <v>91.462344279355875</v>
      </c>
      <c r="W49" s="110">
        <f>'Segment AED'!W49/3.673</f>
        <v>118.71160198978205</v>
      </c>
      <c r="X49" s="34">
        <f>'Segment AED'!X49/3.673</f>
        <v>141.32574285286103</v>
      </c>
      <c r="Y49" s="34">
        <f>'Segment AED'!Y49/3.673</f>
        <v>113.97255425340597</v>
      </c>
      <c r="Z49" s="111">
        <f>'Segment AED'!Z49/3.673</f>
        <v>117.16780358378749</v>
      </c>
      <c r="AA49" s="34">
        <f>'Segment AED'!AA49/3.673</f>
        <v>113.97555776839238</v>
      </c>
      <c r="AB49" s="34">
        <f>'Segment AED'!AB49/3.673</f>
        <v>145.57718066076293</v>
      </c>
      <c r="AC49" s="34">
        <f>'Segment AED'!AC49/3.673</f>
        <v>222.00341597002728</v>
      </c>
      <c r="AD49" s="34">
        <f>'Segment AED'!AD49/3.673</f>
        <v>216.4853783712534</v>
      </c>
      <c r="AE49" s="110">
        <f>'Segment AED'!AE49/3.673</f>
        <v>146.4742717124966</v>
      </c>
      <c r="AF49" s="34">
        <f>'Segment AED'!AF49/3.673</f>
        <v>127.14402395861693</v>
      </c>
      <c r="AG49" s="34">
        <f>'Segment AED'!AG49/3.673</f>
        <v>131.77239313912332</v>
      </c>
      <c r="AH49" s="111">
        <f>'Segment AED'!AH49/3.673</f>
        <v>145.38524367002449</v>
      </c>
      <c r="AI49" s="34">
        <f>'Segment AED'!AI49/3.673</f>
        <v>162.809692349578</v>
      </c>
      <c r="AJ49" s="34">
        <f>'Segment AED'!AJ49/3.673</f>
        <v>211.54369725020419</v>
      </c>
      <c r="AK49" s="34">
        <f>'Segment AED'!AK49/3.673</f>
        <v>169.61611761502857</v>
      </c>
      <c r="AL49" s="34">
        <f>'Segment AED'!AL49/3.673</f>
        <v>108.63054723659134</v>
      </c>
      <c r="AM49" s="110">
        <f>'Segment AED'!AM49/3.673</f>
        <v>148.28343537680161</v>
      </c>
      <c r="AN49" s="34">
        <f>'Segment AED'!AN49/3.673</f>
        <v>165.25010933989464</v>
      </c>
      <c r="AO49" s="34">
        <f>'Segment AED'!AO49/3.673</f>
        <v>214.05010065025013</v>
      </c>
      <c r="AP49" s="111">
        <f>'Segment AED'!AP49/3.673</f>
        <v>192.73534521822191</v>
      </c>
      <c r="AQ49" s="34">
        <f>'Segment AED'!AQ49/3.673</f>
        <v>173.68660436969344</v>
      </c>
      <c r="AR49" s="34">
        <f>'Segment AED'!AR49/3.673</f>
        <v>200.70656076039106</v>
      </c>
      <c r="AS49" s="34">
        <f>'Segment AED'!AS49/3.673</f>
        <v>183.29113863681681</v>
      </c>
      <c r="AT49" s="111">
        <f>'Segment AED'!AT49/3.673</f>
        <v>184.99531130314992</v>
      </c>
      <c r="AU49" s="34">
        <f>'Segment AED'!AU49/3.673</f>
        <v>192.45440568341402</v>
      </c>
      <c r="AV49" s="34">
        <f>'Segment AED'!AV49/3.673</f>
        <v>197.6521108278925</v>
      </c>
      <c r="AW49" s="34">
        <f>'Segment AED'!AW49/3.673</f>
        <v>225.94789413547898</v>
      </c>
      <c r="AX49" s="111">
        <f>'Segment AED'!AX49/3.673</f>
        <v>239.09550191850462</v>
      </c>
      <c r="AY49" s="34">
        <f>'Segment AED'!AY49/3.673</f>
        <v>199.31739744832157</v>
      </c>
      <c r="AZ49" s="34">
        <f>'Segment AED'!AZ49/3.673</f>
        <v>330.05670088713288</v>
      </c>
      <c r="BC49" s="63"/>
    </row>
    <row r="50" spans="2:61" ht="14.1" customHeight="1" x14ac:dyDescent="0.2">
      <c r="B50" s="11" t="s">
        <v>226</v>
      </c>
      <c r="C50" s="88"/>
      <c r="D50" s="88"/>
      <c r="E50" s="88">
        <f t="shared" ref="E50:Q50" si="48">E49/E8</f>
        <v>0.1094655562020026</v>
      </c>
      <c r="F50" s="88">
        <f t="shared" si="48"/>
        <v>0.1241037147928073</v>
      </c>
      <c r="G50" s="88">
        <f t="shared" si="48"/>
        <v>0.22597448879480095</v>
      </c>
      <c r="H50" s="88">
        <f t="shared" si="48"/>
        <v>0.13562632213960057</v>
      </c>
      <c r="I50" s="88">
        <f t="shared" si="48"/>
        <v>0.11170658961692607</v>
      </c>
      <c r="J50" s="89">
        <f t="shared" si="48"/>
        <v>0.11395775847166248</v>
      </c>
      <c r="K50" s="89">
        <f t="shared" si="48"/>
        <v>0.11462250382615199</v>
      </c>
      <c r="L50" s="158">
        <f t="shared" ref="L50" si="49">L49/L8</f>
        <v>0.12782302005536464</v>
      </c>
      <c r="M50" s="84" t="e">
        <f t="shared" si="48"/>
        <v>#DIV/0!</v>
      </c>
      <c r="N50" s="84" t="e">
        <f t="shared" si="48"/>
        <v>#DIV/0!</v>
      </c>
      <c r="O50" s="84" t="e">
        <f t="shared" si="48"/>
        <v>#DIV/0!</v>
      </c>
      <c r="P50" s="84" t="e">
        <f t="shared" si="48"/>
        <v>#DIV/0!</v>
      </c>
      <c r="Q50" s="84" t="e">
        <f t="shared" si="48"/>
        <v>#DIV/0!</v>
      </c>
      <c r="R50" s="11"/>
      <c r="S50" s="157">
        <f t="shared" ref="S50:AT50" si="50">S49/S8</f>
        <v>0.13115006809136637</v>
      </c>
      <c r="T50" s="88">
        <f t="shared" si="50"/>
        <v>0.11338841226807284</v>
      </c>
      <c r="U50" s="88">
        <f t="shared" si="50"/>
        <v>0.11491822375851707</v>
      </c>
      <c r="V50" s="88">
        <f t="shared" si="50"/>
        <v>8.1024985647154421E-2</v>
      </c>
      <c r="W50" s="157">
        <f t="shared" si="50"/>
        <v>0.1339151456107093</v>
      </c>
      <c r="X50" s="88">
        <f t="shared" si="50"/>
        <v>0.13624395104949041</v>
      </c>
      <c r="Y50" s="88">
        <f t="shared" si="50"/>
        <v>0.1132020529401731</v>
      </c>
      <c r="Z50" s="158">
        <f t="shared" si="50"/>
        <v>0.114062375447456</v>
      </c>
      <c r="AA50" s="88">
        <f t="shared" si="50"/>
        <v>0.12151878771648916</v>
      </c>
      <c r="AB50" s="88">
        <f t="shared" si="50"/>
        <v>0.26301278139054707</v>
      </c>
      <c r="AC50" s="88">
        <f t="shared" si="50"/>
        <v>0.27973192001986624</v>
      </c>
      <c r="AD50" s="88">
        <f t="shared" si="50"/>
        <v>0.26945130286601621</v>
      </c>
      <c r="AE50" s="157">
        <f t="shared" si="50"/>
        <v>0.1825585341024771</v>
      </c>
      <c r="AF50" s="88">
        <f t="shared" si="50"/>
        <v>0.13255747942094806</v>
      </c>
      <c r="AG50" s="88">
        <f t="shared" si="50"/>
        <v>0.12377961403490954</v>
      </c>
      <c r="AH50" s="158">
        <f t="shared" si="50"/>
        <v>0.1177508269018743</v>
      </c>
      <c r="AI50" s="88">
        <f t="shared" si="50"/>
        <v>0.13</v>
      </c>
      <c r="AJ50" s="88">
        <f t="shared" si="50"/>
        <v>0.13588667366211962</v>
      </c>
      <c r="AK50" s="88">
        <f t="shared" si="50"/>
        <v>0.10664156110920917</v>
      </c>
      <c r="AL50" s="88">
        <f t="shared" si="50"/>
        <v>7.5325656031716065E-2</v>
      </c>
      <c r="AM50" s="157">
        <f t="shared" si="50"/>
        <v>0.10354902978958479</v>
      </c>
      <c r="AN50" s="88">
        <f t="shared" si="50"/>
        <v>0.10745595023292029</v>
      </c>
      <c r="AO50" s="88">
        <f t="shared" si="50"/>
        <v>0.13047125219989064</v>
      </c>
      <c r="AP50" s="158">
        <f t="shared" si="50"/>
        <v>0.11267874127241245</v>
      </c>
      <c r="AQ50" s="88">
        <f t="shared" si="50"/>
        <v>0.11060143721751928</v>
      </c>
      <c r="AR50" s="88">
        <f t="shared" si="50"/>
        <v>0.12173338388981168</v>
      </c>
      <c r="AS50" s="88">
        <f t="shared" si="50"/>
        <v>0.11124971142746176</v>
      </c>
      <c r="AT50" s="158">
        <f t="shared" si="50"/>
        <v>0.11471398269449232</v>
      </c>
      <c r="AU50" s="88">
        <f t="shared" ref="AU50:AV50" si="51">AU49/AU8</f>
        <v>0.1241594345813694</v>
      </c>
      <c r="AV50" s="88">
        <f t="shared" si="51"/>
        <v>0.12268961153398569</v>
      </c>
      <c r="AW50" s="88">
        <f t="shared" ref="AW50:AY50" si="52">AW49/AW8</f>
        <v>0.13141052930083663</v>
      </c>
      <c r="AX50" s="158">
        <f t="shared" si="52"/>
        <v>0.13196438147080647</v>
      </c>
      <c r="AY50" s="88">
        <f t="shared" si="52"/>
        <v>0.12266676285266109</v>
      </c>
      <c r="AZ50" s="88">
        <f t="shared" ref="AZ50" si="53">AZ49/AZ8</f>
        <v>0.14913385873601609</v>
      </c>
      <c r="BC50" s="88"/>
    </row>
    <row r="51" spans="2:61" ht="14.1" customHeight="1" x14ac:dyDescent="0.2">
      <c r="B51" s="11"/>
      <c r="L51" s="154"/>
      <c r="M51" s="84"/>
      <c r="N51" s="84"/>
      <c r="O51" s="84"/>
      <c r="P51" s="84"/>
      <c r="Q51" s="84"/>
      <c r="R51" s="11"/>
      <c r="S51" s="153"/>
      <c r="W51" s="153"/>
      <c r="Z51" s="154"/>
      <c r="AE51" s="153"/>
      <c r="AH51" s="154"/>
      <c r="AM51" s="153"/>
      <c r="AP51" s="154"/>
      <c r="AT51" s="154"/>
      <c r="AX51" s="154"/>
    </row>
    <row r="52" spans="2:61" ht="14.1" customHeight="1" x14ac:dyDescent="0.2">
      <c r="B52" s="5" t="s">
        <v>227</v>
      </c>
      <c r="C52" s="63"/>
      <c r="D52" s="63"/>
      <c r="E52" s="63">
        <f>'Segment AED'!E52/3.673</f>
        <v>269.18050639803977</v>
      </c>
      <c r="F52" s="63">
        <f>'Segment AED'!F52/3.673</f>
        <v>294.30982847808332</v>
      </c>
      <c r="G52" s="63">
        <f>'Segment AED'!G52/3.673</f>
        <v>221.07269262183502</v>
      </c>
      <c r="H52" s="63">
        <f>'Segment AED'!H52/3.673</f>
        <v>285.32534712768853</v>
      </c>
      <c r="I52" s="63">
        <f>'Segment AED'!I52/3.673</f>
        <v>304.38333787095019</v>
      </c>
      <c r="J52" s="77">
        <f>'Segment AED'!J52/3.673</f>
        <v>285.43420702047854</v>
      </c>
      <c r="K52" s="77">
        <f>'Segment AED'!K52/3.673</f>
        <v>307.43805958042225</v>
      </c>
      <c r="L52" s="148">
        <f>'Segment AED'!L52/3.673</f>
        <v>316.60204291958269</v>
      </c>
      <c r="M52" s="26">
        <f>'Segment AED'!M52/3.673</f>
        <v>0</v>
      </c>
      <c r="N52" s="26">
        <f>'Segment AED'!N52/3.673</f>
        <v>0</v>
      </c>
      <c r="O52" s="26">
        <f>'Segment AED'!O52/3.673</f>
        <v>0</v>
      </c>
      <c r="P52" s="26">
        <f>'Segment AED'!P52/3.673</f>
        <v>0</v>
      </c>
      <c r="Q52" s="26">
        <f>'Segment AED'!Q52/3.673</f>
        <v>0</v>
      </c>
      <c r="R52" s="5"/>
      <c r="S52" s="147">
        <f>'Segment AED'!S52/3.673</f>
        <v>52.273346038660492</v>
      </c>
      <c r="T52" s="63">
        <f>'Segment AED'!T52/3.673</f>
        <v>75.415191941192489</v>
      </c>
      <c r="U52" s="63">
        <f>'Segment AED'!U52/3.673</f>
        <v>67.220255921589967</v>
      </c>
      <c r="V52" s="63">
        <f>'Segment AED'!V52/3.673</f>
        <v>74.271712496596791</v>
      </c>
      <c r="W52" s="147">
        <f>'Segment AED'!W52/3.673</f>
        <v>80.043561121698886</v>
      </c>
      <c r="X52" s="63">
        <f>'Segment AED'!X52/3.673</f>
        <v>70.514565750068058</v>
      </c>
      <c r="Y52" s="63">
        <f>'Segment AED'!Y52/3.673</f>
        <v>75.415191941192489</v>
      </c>
      <c r="Z52" s="148">
        <f>'Segment AED'!Z52/3.673</f>
        <v>68.33650966512387</v>
      </c>
      <c r="AA52" s="63">
        <f>'Segment AED'!AA52/3.673</f>
        <v>37.843724475905255</v>
      </c>
      <c r="AB52" s="63">
        <f>'Segment AED'!AB52/3.673</f>
        <v>50.367546964334331</v>
      </c>
      <c r="AC52" s="63">
        <f>'Segment AED'!AC52/3.673</f>
        <v>61.530084399673292</v>
      </c>
      <c r="AD52" s="63">
        <f>'Segment AED'!AD52/3.673</f>
        <v>71.331336781922133</v>
      </c>
      <c r="AE52" s="147">
        <f>'Segment AED'!AE52/3.673</f>
        <v>77.320991015518644</v>
      </c>
      <c r="AF52" s="63">
        <f>'Segment AED'!AF52/3.673</f>
        <v>66.158453580179682</v>
      </c>
      <c r="AG52" s="63">
        <f>'Segment AED'!AG52/3.673</f>
        <v>68.881023686359924</v>
      </c>
      <c r="AH52" s="148">
        <f>'Segment AED'!AH52/3.673</f>
        <v>73.237135856248301</v>
      </c>
      <c r="AI52" s="63">
        <f>'Segment AED'!AI52/3.673</f>
        <v>76.776476994282604</v>
      </c>
      <c r="AJ52" s="63">
        <f>'Segment AED'!AJ52/3.673</f>
        <v>91.478355567655868</v>
      </c>
      <c r="AK52" s="63">
        <f>'Segment AED'!AK52/3.673</f>
        <v>66.430710590797716</v>
      </c>
      <c r="AL52" s="63">
        <f>'Segment AED'!AL52/3.673</f>
        <v>69.425537707595964</v>
      </c>
      <c r="AM52" s="147">
        <f>'Segment AED'!AM52/3.673</f>
        <v>60.49128221956861</v>
      </c>
      <c r="AN52" s="63">
        <f>'Segment AED'!AN52/3.673</f>
        <v>67.862070096519474</v>
      </c>
      <c r="AO52" s="63">
        <f>'Segment AED'!AO52/3.673</f>
        <v>90.020436851752208</v>
      </c>
      <c r="AP52" s="148">
        <f>'Segment AED'!AP52/3.673</f>
        <v>67.060417852638281</v>
      </c>
      <c r="AQ52" s="63">
        <f>'Segment AED'!AQ52/3.673</f>
        <v>70.817367239204657</v>
      </c>
      <c r="AR52" s="63">
        <f>'Segment AED'!AR52/3.673</f>
        <v>67.357796616282585</v>
      </c>
      <c r="AS52" s="63">
        <f>'Segment AED'!AS52/3.673</f>
        <v>92.002348804847912</v>
      </c>
      <c r="AT52" s="148">
        <f>'Segment AED'!AT52/3.673</f>
        <v>77.26054692008708</v>
      </c>
      <c r="AU52" s="63">
        <f>'Segment AED'!AU52/3.673</f>
        <v>84.067347927661089</v>
      </c>
      <c r="AV52" s="63">
        <f>'Segment AED'!AV52/3.673</f>
        <v>94.789893141043862</v>
      </c>
      <c r="AW52" s="63">
        <f>'Segment AED'!AW52/3.673</f>
        <v>98.505503212338894</v>
      </c>
      <c r="AX52" s="148">
        <f>'Segment AED'!AX52/3.673</f>
        <v>39.516180775756496</v>
      </c>
      <c r="AY52" s="63">
        <f>'Segment AED'!AY52/3.673</f>
        <v>113.27004880809186</v>
      </c>
      <c r="AZ52" s="63">
        <f>'Segment AED'!AZ52/3.673</f>
        <v>151.27256578623312</v>
      </c>
      <c r="BC52" s="63"/>
    </row>
    <row r="53" spans="2:61" s="83" customFormat="1" ht="14.1" customHeight="1" x14ac:dyDescent="0.2">
      <c r="B53" s="11" t="s">
        <v>228</v>
      </c>
      <c r="C53" s="88"/>
      <c r="D53" s="88"/>
      <c r="E53" s="88">
        <f t="shared" ref="E53:Q53" si="54">E52/E15</f>
        <v>0.14273134112891583</v>
      </c>
      <c r="F53" s="88">
        <f t="shared" si="54"/>
        <v>0.15897058823529414</v>
      </c>
      <c r="G53" s="88">
        <f t="shared" si="54"/>
        <v>0.16966151274550775</v>
      </c>
      <c r="H53" s="88">
        <f t="shared" si="54"/>
        <v>0.17451025924225513</v>
      </c>
      <c r="I53" s="88">
        <f t="shared" si="54"/>
        <v>0.10494696329672393</v>
      </c>
      <c r="J53" s="89">
        <f t="shared" si="54"/>
        <v>9.1870143079263361E-2</v>
      </c>
      <c r="K53" s="89">
        <f t="shared" si="54"/>
        <v>9.6886723376733458E-2</v>
      </c>
      <c r="L53" s="158">
        <f t="shared" ref="L53" si="55">L52/L15</f>
        <v>0.1027652417900837</v>
      </c>
      <c r="M53" s="84" t="e">
        <f t="shared" si="54"/>
        <v>#DIV/0!</v>
      </c>
      <c r="N53" s="84" t="e">
        <f t="shared" si="54"/>
        <v>#DIV/0!</v>
      </c>
      <c r="O53" s="84" t="e">
        <f t="shared" si="54"/>
        <v>#DIV/0!</v>
      </c>
      <c r="P53" s="84" t="e">
        <f t="shared" si="54"/>
        <v>#DIV/0!</v>
      </c>
      <c r="Q53" s="84" t="e">
        <f t="shared" si="54"/>
        <v>#DIV/0!</v>
      </c>
      <c r="R53" s="11"/>
      <c r="S53" s="117">
        <f t="shared" ref="S53:AT53" si="56">S52/S15</f>
        <v>0.13278008298755184</v>
      </c>
      <c r="T53" s="97">
        <f t="shared" si="56"/>
        <v>0.16085946573751453</v>
      </c>
      <c r="U53" s="88">
        <f t="shared" si="56"/>
        <v>0.12764307501421701</v>
      </c>
      <c r="V53" s="88">
        <f t="shared" si="56"/>
        <v>0.14950402805940699</v>
      </c>
      <c r="W53" s="157">
        <f t="shared" si="56"/>
        <v>0.19418758256274768</v>
      </c>
      <c r="X53" s="88">
        <f t="shared" si="56"/>
        <v>0.15289256198347106</v>
      </c>
      <c r="Y53" s="88">
        <f t="shared" si="56"/>
        <v>0.14285714285714288</v>
      </c>
      <c r="Z53" s="158">
        <f t="shared" si="56"/>
        <v>0.15184513006654565</v>
      </c>
      <c r="AA53" s="88">
        <f t="shared" si="56"/>
        <v>9.303882195448461E-2</v>
      </c>
      <c r="AB53" s="88">
        <f t="shared" si="56"/>
        <v>0.18819938962360125</v>
      </c>
      <c r="AC53" s="88">
        <f t="shared" si="56"/>
        <v>0.20269058295964126</v>
      </c>
      <c r="AD53" s="88">
        <f t="shared" si="56"/>
        <v>0.21943048576214405</v>
      </c>
      <c r="AE53" s="157">
        <f t="shared" si="56"/>
        <v>0.21257485029940121</v>
      </c>
      <c r="AF53" s="88">
        <f t="shared" si="56"/>
        <v>0.16265060240963855</v>
      </c>
      <c r="AG53" s="88">
        <f t="shared" si="56"/>
        <v>0.1700613926502785</v>
      </c>
      <c r="AH53" s="158">
        <f t="shared" si="56"/>
        <v>0.15941583474625695</v>
      </c>
      <c r="AI53" s="88">
        <f t="shared" si="56"/>
        <v>0.13202247191011238</v>
      </c>
      <c r="AJ53" s="88">
        <f t="shared" si="56"/>
        <v>0.11510791366906475</v>
      </c>
      <c r="AK53" s="88">
        <f t="shared" si="56"/>
        <v>9.0106215675306245E-2</v>
      </c>
      <c r="AL53" s="88">
        <f t="shared" si="56"/>
        <v>8.8265835929387332E-2</v>
      </c>
      <c r="AM53" s="157">
        <f t="shared" si="56"/>
        <v>8.1131899269148655E-2</v>
      </c>
      <c r="AN53" s="88">
        <f t="shared" si="56"/>
        <v>0.10037815738705469</v>
      </c>
      <c r="AO53" s="88">
        <f t="shared" si="56"/>
        <v>0.1136623484417198</v>
      </c>
      <c r="AP53" s="158">
        <f t="shared" si="56"/>
        <v>7.5072414047571992E-2</v>
      </c>
      <c r="AQ53" s="88">
        <f t="shared" si="56"/>
        <v>8.7230520646730383E-2</v>
      </c>
      <c r="AR53" s="88">
        <f t="shared" si="56"/>
        <v>9.0680230593129421E-2</v>
      </c>
      <c r="AS53" s="88">
        <f t="shared" si="56"/>
        <v>0.11147194243679059</v>
      </c>
      <c r="AT53" s="158">
        <f t="shared" si="56"/>
        <v>9.740583322957122E-2</v>
      </c>
      <c r="AU53" s="88">
        <f t="shared" ref="AU53:AV53" si="57">AU52/AU15</f>
        <v>0.11108672197741409</v>
      </c>
      <c r="AV53" s="88">
        <f t="shared" si="57"/>
        <v>0.12794094638577028</v>
      </c>
      <c r="AW53" s="88">
        <f t="shared" ref="AW53:AY53" si="58">AW52/AW15</f>
        <v>0.12019639539859925</v>
      </c>
      <c r="AX53" s="158">
        <f t="shared" si="58"/>
        <v>5.1749161349867227E-2</v>
      </c>
      <c r="AY53" s="88">
        <f t="shared" si="58"/>
        <v>0.14519202077153337</v>
      </c>
      <c r="AZ53" s="88">
        <f t="shared" ref="AZ53" si="59">AZ52/AZ15</f>
        <v>0.10954069840988762</v>
      </c>
      <c r="BC53" s="88"/>
    </row>
    <row r="54" spans="2:61" s="83" customFormat="1" ht="14.1" customHeight="1" x14ac:dyDescent="0.2">
      <c r="B54" s="11"/>
      <c r="C54" s="88"/>
      <c r="D54" s="88"/>
      <c r="E54" s="88"/>
      <c r="F54" s="88"/>
      <c r="G54" s="88"/>
      <c r="H54" s="88"/>
      <c r="I54" s="88"/>
      <c r="J54" s="89"/>
      <c r="K54" s="89"/>
      <c r="L54" s="158"/>
      <c r="M54" s="84"/>
      <c r="N54" s="84"/>
      <c r="O54" s="84"/>
      <c r="P54" s="84"/>
      <c r="Q54" s="84"/>
      <c r="R54" s="11"/>
      <c r="S54" s="117"/>
      <c r="T54" s="97"/>
      <c r="U54" s="88"/>
      <c r="V54" s="88"/>
      <c r="W54" s="157"/>
      <c r="X54" s="88"/>
      <c r="Y54" s="88"/>
      <c r="Z54" s="158"/>
      <c r="AA54" s="88"/>
      <c r="AB54" s="88"/>
      <c r="AC54" s="88"/>
      <c r="AD54" s="88"/>
      <c r="AE54" s="157"/>
      <c r="AF54" s="88"/>
      <c r="AG54" s="88"/>
      <c r="AH54" s="158"/>
      <c r="AI54" s="88"/>
      <c r="AJ54" s="88"/>
      <c r="AK54" s="88"/>
      <c r="AL54" s="88"/>
      <c r="AM54" s="157"/>
      <c r="AN54" s="88"/>
      <c r="AO54" s="88"/>
      <c r="AP54" s="158"/>
      <c r="AQ54" s="88"/>
      <c r="AR54" s="88"/>
      <c r="AS54" s="88"/>
      <c r="AT54" s="158"/>
      <c r="AU54" s="88"/>
      <c r="AV54" s="88"/>
      <c r="AW54" s="88"/>
      <c r="AX54" s="158"/>
      <c r="AY54" s="88"/>
      <c r="AZ54" s="88"/>
      <c r="BC54" s="88"/>
    </row>
    <row r="55" spans="2:61" ht="14.1" customHeight="1" x14ac:dyDescent="0.2">
      <c r="B55" s="30" t="s">
        <v>229</v>
      </c>
      <c r="C55" s="32"/>
      <c r="D55" s="32"/>
      <c r="E55" s="32">
        <f>'Segment AED'!E55/3.673</f>
        <v>176.50421998366457</v>
      </c>
      <c r="F55" s="32">
        <f>'Segment AED'!F55/3.673</f>
        <v>194.66376259188675</v>
      </c>
      <c r="G55" s="32">
        <f>'Segment AED'!G55/3.673</f>
        <v>157.63680914783555</v>
      </c>
      <c r="H55" s="32">
        <f>'Segment AED'!H55/3.673</f>
        <v>210.72692621835012</v>
      </c>
      <c r="I55" s="32">
        <f>'Segment AED'!I55/3.673</f>
        <v>255.921589980942</v>
      </c>
      <c r="J55" s="78">
        <f>'Segment AED'!J55/3.673</f>
        <v>213.21471638818298</v>
      </c>
      <c r="K55" s="78">
        <f>'Segment AED'!K55/3.673</f>
        <v>226.20329810000879</v>
      </c>
      <c r="L55" s="109">
        <f>'Segment AED'!L55/3.673</f>
        <v>219.98444104323718</v>
      </c>
      <c r="M55" s="31">
        <f>'Segment AED'!M55/3.673</f>
        <v>0</v>
      </c>
      <c r="N55" s="31">
        <f>'Segment AED'!N55/3.673</f>
        <v>0</v>
      </c>
      <c r="O55" s="31">
        <f>'Segment AED'!O55/3.673</f>
        <v>0</v>
      </c>
      <c r="P55" s="31">
        <f>'Segment AED'!P55/3.673</f>
        <v>0</v>
      </c>
      <c r="Q55" s="31">
        <f>'Segment AED'!Q55/3.673</f>
        <v>0</v>
      </c>
      <c r="R55" s="30"/>
      <c r="S55" s="108">
        <f>'Segment AED'!S55/3.673</f>
        <v>29.676014157364552</v>
      </c>
      <c r="T55" s="32">
        <f>'Segment AED'!T55/3.673</f>
        <v>49.550775932480263</v>
      </c>
      <c r="U55" s="32">
        <f>'Segment AED'!U55/3.673</f>
        <v>45.848080588075135</v>
      </c>
      <c r="V55" s="32">
        <f>'Segment AED'!V55/3.673</f>
        <v>51.429349305744616</v>
      </c>
      <c r="W55" s="108">
        <f>'Segment AED'!W55/3.673</f>
        <v>54.995916144840727</v>
      </c>
      <c r="X55" s="32">
        <f>'Segment AED'!X55/3.673</f>
        <v>47.644976858154095</v>
      </c>
      <c r="Y55" s="32">
        <f>'Segment AED'!Y55/3.673</f>
        <v>48.734004900626189</v>
      </c>
      <c r="Z55" s="109">
        <f>'Segment AED'!Z55/3.673</f>
        <v>43.288864688265726</v>
      </c>
      <c r="AA55" s="32">
        <f>'Segment AED'!AA55/3.673</f>
        <v>19.874761775115708</v>
      </c>
      <c r="AB55" s="32">
        <f>'Segment AED'!AB55/3.673</f>
        <v>36.482439422815141</v>
      </c>
      <c r="AC55" s="32">
        <f>'Segment AED'!AC55/3.673</f>
        <v>48.189490879390142</v>
      </c>
      <c r="AD55" s="32">
        <f>'Segment AED'!AD55/3.673</f>
        <v>53.090117070514566</v>
      </c>
      <c r="AE55" s="108">
        <f>'Segment AED'!AE55/3.673</f>
        <v>60.985570378437245</v>
      </c>
      <c r="AF55" s="32">
        <f>'Segment AED'!AF55/3.673</f>
        <v>46.555948815682001</v>
      </c>
      <c r="AG55" s="32">
        <f>'Segment AED'!AG55/3.673</f>
        <v>48.461747890008169</v>
      </c>
      <c r="AH55" s="109">
        <f>'Segment AED'!AH55/3.673</f>
        <v>54.723659134222707</v>
      </c>
      <c r="AI55" s="32">
        <f>'Segment AED'!AI55/3.673</f>
        <v>63.163626463381433</v>
      </c>
      <c r="AJ55" s="32">
        <f>'Segment AED'!AJ55/3.673</f>
        <v>81.13258916417098</v>
      </c>
      <c r="AK55" s="32">
        <f>'Segment AED'!AK55/3.673</f>
        <v>59.624285325347124</v>
      </c>
      <c r="AL55" s="32">
        <f>'Segment AED'!AL55/3.673</f>
        <v>52.001089028042472</v>
      </c>
      <c r="AM55" s="108">
        <f>'Segment AED'!AM55/3.673</f>
        <v>45.820236240194021</v>
      </c>
      <c r="AN55" s="32">
        <f>'Segment AED'!AN55/3.673</f>
        <v>50.161658225235357</v>
      </c>
      <c r="AO55" s="32">
        <f>'Segment AED'!AO55/3.673</f>
        <v>67.946244465961485</v>
      </c>
      <c r="AP55" s="109">
        <f>'Segment AED'!AP55/3.673</f>
        <v>49.286577456792131</v>
      </c>
      <c r="AQ55" s="32">
        <f>'Segment AED'!AQ55/3.673</f>
        <v>50.532896235343614</v>
      </c>
      <c r="AR55" s="32">
        <f>'Segment AED'!AR55/3.673</f>
        <v>48.869279598367172</v>
      </c>
      <c r="AS55" s="32">
        <f>'Segment AED'!AS55/3.673</f>
        <v>68.839060252589888</v>
      </c>
      <c r="AT55" s="109">
        <f>'Segment AED'!AT55/3.673</f>
        <v>57.962062013708099</v>
      </c>
      <c r="AU55" s="32">
        <f>'Segment AED'!AU55/3.673</f>
        <v>61.893531525998043</v>
      </c>
      <c r="AV55" s="32">
        <f>'Segment AED'!AV55/3.673</f>
        <v>68.838984843183653</v>
      </c>
      <c r="AW55" s="32">
        <f>'Segment AED'!AW55/3.673</f>
        <v>72.1864076011354</v>
      </c>
      <c r="AX55" s="109">
        <f>'Segment AED'!AX55/3.673</f>
        <v>17.342399210137643</v>
      </c>
      <c r="AY55" s="32">
        <f>'Segment AED'!AY55/3.673</f>
        <v>80.939651705719641</v>
      </c>
      <c r="AZ55" s="32">
        <f>'Segment AED'!AZ55/3.673</f>
        <v>130.34761027408831</v>
      </c>
      <c r="BC55" s="32"/>
    </row>
    <row r="56" spans="2:61" s="83" customFormat="1" ht="14.1" customHeight="1" x14ac:dyDescent="0.2">
      <c r="B56" s="30" t="s">
        <v>230</v>
      </c>
      <c r="C56" s="88"/>
      <c r="D56" s="88"/>
      <c r="E56" s="88">
        <f t="shared" ref="E56:Q56" si="60">E55/E16</f>
        <v>0.13696864700414094</v>
      </c>
      <c r="F56" s="88">
        <f t="shared" si="60"/>
        <v>0.15087571217556447</v>
      </c>
      <c r="G56" s="88">
        <f t="shared" si="60"/>
        <v>0.15994475138121547</v>
      </c>
      <c r="H56" s="88">
        <f t="shared" si="60"/>
        <v>0.16438416831934541</v>
      </c>
      <c r="I56" s="88">
        <f t="shared" si="60"/>
        <v>9.7886077267520563E-2</v>
      </c>
      <c r="J56" s="89">
        <f t="shared" si="60"/>
        <v>7.9327199140089566E-2</v>
      </c>
      <c r="K56" s="89">
        <f t="shared" si="60"/>
        <v>8.2385512702366354E-2</v>
      </c>
      <c r="L56" s="158">
        <f t="shared" ref="L56" si="61">L55/L16</f>
        <v>8.4415938101613033E-2</v>
      </c>
      <c r="M56" s="31" t="e">
        <f t="shared" si="60"/>
        <v>#DIV/0!</v>
      </c>
      <c r="N56" s="31" t="e">
        <f t="shared" si="60"/>
        <v>#DIV/0!</v>
      </c>
      <c r="O56" s="31" t="e">
        <f t="shared" si="60"/>
        <v>#DIV/0!</v>
      </c>
      <c r="P56" s="31" t="e">
        <f t="shared" si="60"/>
        <v>#DIV/0!</v>
      </c>
      <c r="Q56" s="31" t="e">
        <f t="shared" si="60"/>
        <v>#DIV/0!</v>
      </c>
      <c r="R56" s="30"/>
      <c r="S56" s="157">
        <f t="shared" ref="S56:AT56" si="62">S55/S16</f>
        <v>0.11522198731501058</v>
      </c>
      <c r="T56" s="88">
        <f t="shared" si="62"/>
        <v>0.15649183147033535</v>
      </c>
      <c r="U56" s="88">
        <f t="shared" si="62"/>
        <v>0.12049227246708642</v>
      </c>
      <c r="V56" s="88">
        <f t="shared" si="62"/>
        <v>0.15400293494211637</v>
      </c>
      <c r="W56" s="157">
        <f t="shared" si="62"/>
        <v>0.19630709426627793</v>
      </c>
      <c r="X56" s="88">
        <f t="shared" si="62"/>
        <v>0.14767932489451477</v>
      </c>
      <c r="Y56" s="88">
        <f t="shared" si="62"/>
        <v>0.12999273783587509</v>
      </c>
      <c r="Z56" s="158">
        <f t="shared" si="62"/>
        <v>0.13814074717636837</v>
      </c>
      <c r="AA56" s="88">
        <f t="shared" si="62"/>
        <v>6.9457659372026637E-2</v>
      </c>
      <c r="AB56" s="88">
        <f t="shared" si="62"/>
        <v>0.17608409986859397</v>
      </c>
      <c r="AC56" s="88">
        <f t="shared" si="62"/>
        <v>0.20321469575200918</v>
      </c>
      <c r="AD56" s="88">
        <f t="shared" si="62"/>
        <v>0.208110992529349</v>
      </c>
      <c r="AE56" s="157">
        <f t="shared" si="62"/>
        <v>0.21353670162059105</v>
      </c>
      <c r="AF56" s="88">
        <f t="shared" si="62"/>
        <v>0.15026362038664323</v>
      </c>
      <c r="AG56" s="88">
        <f t="shared" si="62"/>
        <v>0.15582982302451553</v>
      </c>
      <c r="AH56" s="158">
        <f t="shared" si="62"/>
        <v>0.14573928029966915</v>
      </c>
      <c r="AI56" s="88">
        <f t="shared" si="62"/>
        <v>0.12747252747252746</v>
      </c>
      <c r="AJ56" s="88">
        <f t="shared" si="62"/>
        <v>0.11136023916292975</v>
      </c>
      <c r="AK56" s="88">
        <f t="shared" si="62"/>
        <v>8.8348568771045022E-2</v>
      </c>
      <c r="AL56" s="88">
        <f t="shared" si="62"/>
        <v>7.2623574144486697E-2</v>
      </c>
      <c r="AM56" s="157">
        <f t="shared" si="62"/>
        <v>6.9248883094454386E-2</v>
      </c>
      <c r="AN56" s="88">
        <f t="shared" si="62"/>
        <v>8.772165054038375E-2</v>
      </c>
      <c r="AO56" s="88">
        <f t="shared" si="62"/>
        <v>9.9332237277195923E-2</v>
      </c>
      <c r="AP56" s="158">
        <f t="shared" si="62"/>
        <v>6.3987281955722314E-2</v>
      </c>
      <c r="AQ56" s="88">
        <f t="shared" si="62"/>
        <v>7.1734593423745829E-2</v>
      </c>
      <c r="AR56" s="88">
        <f t="shared" si="62"/>
        <v>7.6170749247574207E-2</v>
      </c>
      <c r="AS56" s="88">
        <f t="shared" si="62"/>
        <v>9.6703359937828123E-2</v>
      </c>
      <c r="AT56" s="158">
        <f t="shared" si="62"/>
        <v>8.4272601538237027E-2</v>
      </c>
      <c r="AU56" s="88">
        <f t="shared" ref="AU56:AV56" si="63">AU55/AU16</f>
        <v>9.5088472699184814E-2</v>
      </c>
      <c r="AV56" s="88">
        <f t="shared" si="63"/>
        <v>0.11018442040962438</v>
      </c>
      <c r="AW56" s="88">
        <f t="shared" ref="AW56:AY56" si="64">AW55/AW16</f>
        <v>0.10353489340061316</v>
      </c>
      <c r="AX56" s="158">
        <f t="shared" si="64"/>
        <v>2.7394806440319532E-2</v>
      </c>
      <c r="AY56" s="88">
        <f t="shared" si="64"/>
        <v>0.12878132375823501</v>
      </c>
      <c r="AZ56" s="88">
        <f t="shared" ref="AZ56" si="65">AZ55/AZ16</f>
        <v>0.12047594256085534</v>
      </c>
      <c r="BC56" s="88"/>
    </row>
    <row r="57" spans="2:61" s="83" customFormat="1" ht="14.1" customHeight="1" x14ac:dyDescent="0.2">
      <c r="B57" s="30"/>
      <c r="C57" s="88"/>
      <c r="D57" s="88"/>
      <c r="E57" s="88"/>
      <c r="F57" s="88"/>
      <c r="G57" s="88"/>
      <c r="H57" s="88"/>
      <c r="I57" s="88"/>
      <c r="J57" s="89"/>
      <c r="K57" s="89"/>
      <c r="L57" s="158"/>
      <c r="M57" s="31"/>
      <c r="N57" s="31"/>
      <c r="O57" s="31"/>
      <c r="P57" s="31"/>
      <c r="Q57" s="31"/>
      <c r="R57" s="30"/>
      <c r="S57" s="157"/>
      <c r="T57" s="88"/>
      <c r="U57" s="88"/>
      <c r="V57" s="88"/>
      <c r="W57" s="157"/>
      <c r="X57" s="88"/>
      <c r="Y57" s="88"/>
      <c r="Z57" s="158"/>
      <c r="AA57" s="88"/>
      <c r="AB57" s="88"/>
      <c r="AC57" s="88"/>
      <c r="AD57" s="88"/>
      <c r="AE57" s="157"/>
      <c r="AF57" s="88"/>
      <c r="AG57" s="88"/>
      <c r="AH57" s="158"/>
      <c r="AI57" s="88"/>
      <c r="AJ57" s="88"/>
      <c r="AK57" s="88"/>
      <c r="AL57" s="88"/>
      <c r="AM57" s="157"/>
      <c r="AN57" s="88"/>
      <c r="AO57" s="88"/>
      <c r="AP57" s="158"/>
      <c r="AQ57" s="88"/>
      <c r="AR57" s="88"/>
      <c r="AS57" s="88"/>
      <c r="AT57" s="158"/>
      <c r="AU57" s="88"/>
      <c r="AV57" s="88"/>
      <c r="AW57" s="88"/>
      <c r="AX57" s="158"/>
      <c r="AY57" s="88"/>
      <c r="AZ57" s="88"/>
      <c r="BC57" s="88"/>
    </row>
    <row r="58" spans="2:61" ht="14.1" customHeight="1" x14ac:dyDescent="0.2">
      <c r="B58" s="30" t="s">
        <v>231</v>
      </c>
      <c r="C58" s="32"/>
      <c r="D58" s="32"/>
      <c r="E58" s="32">
        <f>'Segment AED'!E58/3.673</f>
        <v>92.676286414375184</v>
      </c>
      <c r="F58" s="32">
        <f>'Segment AED'!F58/3.673</f>
        <v>99.646065886196567</v>
      </c>
      <c r="G58" s="32">
        <f>'Segment AED'!G58/3.673</f>
        <v>63.435883473999453</v>
      </c>
      <c r="H58" s="32">
        <f>'Segment AED'!H58/3.673</f>
        <v>74.870677919956435</v>
      </c>
      <c r="I58" s="32">
        <f>'Segment AED'!I58/3.673</f>
        <v>48.189490879390142</v>
      </c>
      <c r="J58" s="78">
        <f>'Segment AED'!J58/3.673</f>
        <v>72.219490632295575</v>
      </c>
      <c r="K58" s="78">
        <f>'Segment AED'!K58/3.673</f>
        <v>81.234761480413454</v>
      </c>
      <c r="L58" s="109">
        <f>'Segment AED'!L58/3.673</f>
        <v>96.61760187634556</v>
      </c>
      <c r="M58" s="31">
        <f>'Segment AED'!M58/3.673</f>
        <v>0</v>
      </c>
      <c r="N58" s="31">
        <f>'Segment AED'!N58/3.673</f>
        <v>0</v>
      </c>
      <c r="O58" s="31">
        <f>'Segment AED'!O58/3.673</f>
        <v>0</v>
      </c>
      <c r="P58" s="31">
        <f>'Segment AED'!P58/3.673</f>
        <v>0</v>
      </c>
      <c r="Q58" s="31">
        <f>'Segment AED'!Q58/3.673</f>
        <v>0</v>
      </c>
      <c r="R58" s="30"/>
      <c r="S58" s="108">
        <f>'Segment AED'!S58/3.673</f>
        <v>22.597331881295943</v>
      </c>
      <c r="T58" s="32">
        <f>'Segment AED'!T58/3.673</f>
        <v>25.864416008712222</v>
      </c>
      <c r="U58" s="32">
        <f>'Segment AED'!U58/3.673</f>
        <v>21.372175333514839</v>
      </c>
      <c r="V58" s="32">
        <f>'Segment AED'!V58/3.673</f>
        <v>22.842363190852172</v>
      </c>
      <c r="W58" s="108">
        <f>'Segment AED'!W58/3.673</f>
        <v>25.047644976858155</v>
      </c>
      <c r="X58" s="32">
        <f>'Segment AED'!X58/3.673</f>
        <v>22.869588891913967</v>
      </c>
      <c r="Y58" s="32">
        <f>'Segment AED'!Y58/3.673</f>
        <v>26.681187040566293</v>
      </c>
      <c r="Z58" s="109">
        <f>'Segment AED'!Z58/3.673</f>
        <v>25.047644976858155</v>
      </c>
      <c r="AA58" s="32">
        <f>'Segment AED'!AA58/3.673</f>
        <v>17.968962700789547</v>
      </c>
      <c r="AB58" s="32">
        <f>'Segment AED'!AB58/3.673</f>
        <v>13.885107541519194</v>
      </c>
      <c r="AC58" s="32">
        <f>'Segment AED'!AC58/3.673</f>
        <v>13.340593520283146</v>
      </c>
      <c r="AD58" s="32">
        <f>'Segment AED'!AD58/3.673</f>
        <v>18.24121971140757</v>
      </c>
      <c r="AE58" s="108">
        <f>'Segment AED'!AE58/3.673</f>
        <v>16.335420637081405</v>
      </c>
      <c r="AF58" s="32">
        <f>'Segment AED'!AF58/3.673</f>
        <v>19.602504764497684</v>
      </c>
      <c r="AG58" s="32">
        <f>'Segment AED'!AG58/3.673</f>
        <v>20.419275796351755</v>
      </c>
      <c r="AH58" s="109">
        <f>'Segment AED'!AH58/3.673</f>
        <v>18.51347672202559</v>
      </c>
      <c r="AI58" s="32">
        <f>'Segment AED'!AI58/3.673</f>
        <v>13.61285053090117</v>
      </c>
      <c r="AJ58" s="32">
        <f>'Segment AED'!AJ58/3.673</f>
        <v>10.345766403484889</v>
      </c>
      <c r="AK58" s="32">
        <f>'Segment AED'!AK58/3.673</f>
        <v>6.806425265450585</v>
      </c>
      <c r="AL58" s="32">
        <f>'Segment AED'!AL58/3.673</f>
        <v>17.4244486795535</v>
      </c>
      <c r="AM58" s="108">
        <f>'Segment AED'!AM58/3.673</f>
        <v>14.671045979374588</v>
      </c>
      <c r="AN58" s="32">
        <f>'Segment AED'!AN58/3.673</f>
        <v>17.700411871284111</v>
      </c>
      <c r="AO58" s="32">
        <f>'Segment AED'!AO58/3.673</f>
        <v>22.074192385790724</v>
      </c>
      <c r="AP58" s="109">
        <f>'Segment AED'!AP58/3.673</f>
        <v>17.773840395846147</v>
      </c>
      <c r="AQ58" s="32">
        <f>'Segment AED'!AQ58/3.673</f>
        <v>20.284471003861032</v>
      </c>
      <c r="AR58" s="32">
        <f>'Segment AED'!AR58/3.673</f>
        <v>18.488517017915406</v>
      </c>
      <c r="AS58" s="32">
        <f>'Segment AED'!AS58/3.673</f>
        <v>23.163288552258027</v>
      </c>
      <c r="AT58" s="109">
        <f>'Segment AED'!AT58/3.673</f>
        <v>19.298484906378974</v>
      </c>
      <c r="AU58" s="32">
        <f>'Segment AED'!AU58/3.673</f>
        <v>22.173816401663039</v>
      </c>
      <c r="AV58" s="32">
        <f>'Segment AED'!AV58/3.673</f>
        <v>25.950908297860195</v>
      </c>
      <c r="AW58" s="32">
        <f>'Segment AED'!AW58/3.673</f>
        <v>26.319095611203494</v>
      </c>
      <c r="AX58" s="109">
        <f>'Segment AED'!AX58/3.673</f>
        <v>22.173781565618846</v>
      </c>
      <c r="AY58" s="32">
        <f>'Segment AED'!AY58/3.673</f>
        <v>32.330397102372217</v>
      </c>
      <c r="AZ58" s="32">
        <f>'Segment AED'!AZ58/3.673</f>
        <v>20.924955512144802</v>
      </c>
      <c r="BC58" s="32"/>
    </row>
    <row r="59" spans="2:61" ht="14.1" customHeight="1" x14ac:dyDescent="0.2">
      <c r="B59" s="90" t="s">
        <v>232</v>
      </c>
      <c r="C59" s="52"/>
      <c r="D59" s="52"/>
      <c r="E59" s="52">
        <f t="shared" ref="E59:Q59" si="66">E58/E17</f>
        <v>0.15516455465402501</v>
      </c>
      <c r="F59" s="52">
        <f t="shared" si="66"/>
        <v>0.17758369723435224</v>
      </c>
      <c r="G59" s="52">
        <f t="shared" si="66"/>
        <v>0.19982847341337906</v>
      </c>
      <c r="H59" s="52">
        <f t="shared" si="66"/>
        <v>0.21204492812205711</v>
      </c>
      <c r="I59" s="52">
        <f t="shared" si="66"/>
        <v>0.16857142857142857</v>
      </c>
      <c r="J59" s="94">
        <f t="shared" si="66"/>
        <v>0.17230281273084624</v>
      </c>
      <c r="K59" s="94">
        <f t="shared" si="66"/>
        <v>0.19002204726079289</v>
      </c>
      <c r="L59" s="118">
        <f t="shared" ref="L59" si="67">L58/L17</f>
        <v>0.20346138895870508</v>
      </c>
      <c r="M59" s="91" t="e">
        <f t="shared" si="66"/>
        <v>#DIV/0!</v>
      </c>
      <c r="N59" s="91" t="e">
        <f t="shared" si="66"/>
        <v>#DIV/0!</v>
      </c>
      <c r="O59" s="91" t="e">
        <f t="shared" si="66"/>
        <v>#DIV/0!</v>
      </c>
      <c r="P59" s="91" t="e">
        <f t="shared" si="66"/>
        <v>#DIV/0!</v>
      </c>
      <c r="Q59" s="91" t="e">
        <f t="shared" si="66"/>
        <v>#DIV/0!</v>
      </c>
      <c r="R59" s="90"/>
      <c r="S59" s="117">
        <f t="shared" ref="S59:AT59" si="68">S58/S17</f>
        <v>0.16600000000000001</v>
      </c>
      <c r="T59" s="52">
        <f t="shared" si="68"/>
        <v>0.16994633273703039</v>
      </c>
      <c r="U59" s="52">
        <f t="shared" si="68"/>
        <v>0.14626420719209987</v>
      </c>
      <c r="V59" s="52">
        <f t="shared" si="68"/>
        <v>0.14027754556094299</v>
      </c>
      <c r="W59" s="117">
        <f t="shared" si="68"/>
        <v>0.18852459016393441</v>
      </c>
      <c r="X59" s="52">
        <f t="shared" si="68"/>
        <v>0.16502946954813358</v>
      </c>
      <c r="Y59" s="52">
        <f t="shared" si="68"/>
        <v>0.17468805704099821</v>
      </c>
      <c r="Z59" s="118">
        <f t="shared" si="68"/>
        <v>0.18326693227091637</v>
      </c>
      <c r="AA59" s="52">
        <f t="shared" si="68"/>
        <v>0.1489841986455982</v>
      </c>
      <c r="AB59" s="52">
        <f t="shared" si="68"/>
        <v>0.22972972972972971</v>
      </c>
      <c r="AC59" s="52">
        <f t="shared" si="68"/>
        <v>0.20081967213114751</v>
      </c>
      <c r="AD59" s="52">
        <f t="shared" si="68"/>
        <v>0.26070038910505838</v>
      </c>
      <c r="AE59" s="117">
        <f t="shared" si="68"/>
        <v>0.20905923344947736</v>
      </c>
      <c r="AF59" s="52">
        <f t="shared" si="68"/>
        <v>0.20224719101123592</v>
      </c>
      <c r="AG59" s="52">
        <f t="shared" si="68"/>
        <v>0.21712300529913592</v>
      </c>
      <c r="AH59" s="118">
        <f t="shared" si="68"/>
        <v>0.22061046849012825</v>
      </c>
      <c r="AI59" s="52">
        <f t="shared" si="68"/>
        <v>0.15822784810126581</v>
      </c>
      <c r="AJ59" s="52">
        <f t="shared" si="68"/>
        <v>0.15637860082304528</v>
      </c>
      <c r="AK59" s="52">
        <f t="shared" si="68"/>
        <v>0.10912381864896273</v>
      </c>
      <c r="AL59" s="52">
        <f t="shared" si="68"/>
        <v>0.24710424710424714</v>
      </c>
      <c r="AM59" s="117">
        <f t="shared" si="68"/>
        <v>0.17482782924586332</v>
      </c>
      <c r="AN59" s="52">
        <f t="shared" si="68"/>
        <v>0.1698100399118905</v>
      </c>
      <c r="AO59" s="52">
        <f t="shared" si="68"/>
        <v>0.20445011616057121</v>
      </c>
      <c r="AP59" s="118">
        <f t="shared" si="68"/>
        <v>0.14447858160670737</v>
      </c>
      <c r="AQ59" s="52">
        <f t="shared" si="68"/>
        <v>0.1888699894846135</v>
      </c>
      <c r="AR59" s="52">
        <f t="shared" si="68"/>
        <v>0.18263810025820054</v>
      </c>
      <c r="AS59" s="52">
        <f t="shared" si="68"/>
        <v>0.20411265897122996</v>
      </c>
      <c r="AT59" s="118">
        <f t="shared" si="68"/>
        <v>0.18311591484132042</v>
      </c>
      <c r="AU59" s="52">
        <f t="shared" ref="AU59:AV59" si="69">AU58/AU17</f>
        <v>0.20944862282305401</v>
      </c>
      <c r="AV59" s="52">
        <f t="shared" si="69"/>
        <v>0.22347132835326056</v>
      </c>
      <c r="AW59" s="52">
        <f t="shared" ref="AW59:AY59" si="70">AW58/AW17</f>
        <v>0.2151663495413407</v>
      </c>
      <c r="AX59" s="118">
        <f t="shared" si="70"/>
        <v>0.16984141257886701</v>
      </c>
      <c r="AY59" s="52">
        <f t="shared" si="70"/>
        <v>0.21321190424817316</v>
      </c>
      <c r="AZ59" s="52">
        <f t="shared" ref="AZ59" si="71">AZ58/AZ17</f>
        <v>6.9975538193364939E-2</v>
      </c>
      <c r="BC59" s="52"/>
    </row>
    <row r="60" spans="2:61" ht="14.1" customHeight="1" x14ac:dyDescent="0.2">
      <c r="B60" s="8"/>
      <c r="L60" s="154"/>
      <c r="M60" s="9"/>
      <c r="N60" s="9"/>
      <c r="O60" s="9"/>
      <c r="P60" s="9"/>
      <c r="Q60" s="9"/>
      <c r="R60" s="8"/>
      <c r="S60" s="153"/>
      <c r="W60" s="153"/>
      <c r="Z60" s="154"/>
      <c r="AE60" s="153"/>
      <c r="AH60" s="154"/>
      <c r="AM60" s="153"/>
      <c r="AP60" s="154"/>
      <c r="AT60" s="154"/>
      <c r="AX60" s="154"/>
    </row>
    <row r="61" spans="2:61" ht="14.1" customHeight="1" x14ac:dyDescent="0.2">
      <c r="B61" s="30" t="s">
        <v>233</v>
      </c>
      <c r="C61" s="32"/>
      <c r="D61" s="32"/>
      <c r="E61" s="32">
        <f>'Segment AED'!E61/3.673</f>
        <v>12.323544701855219</v>
      </c>
      <c r="F61" s="32">
        <f>'Segment AED'!F61/3.673</f>
        <v>-12.549878013351362</v>
      </c>
      <c r="G61" s="32">
        <f>'Segment AED'!G61/3.673</f>
        <v>-50.88661853139439</v>
      </c>
      <c r="H61" s="32">
        <f>'Segment AED'!H61/3.673</f>
        <v>-1.0890280424720937</v>
      </c>
      <c r="I61" s="32">
        <f>'Segment AED'!I61/3.673</f>
        <v>0.81677103185407018</v>
      </c>
      <c r="J61" s="78">
        <f>'Segment AED'!J61/3.673</f>
        <v>-3.9596404853757035</v>
      </c>
      <c r="K61" s="78">
        <f>'Segment AED'!K61/3.673</f>
        <v>-0.65250794205178564</v>
      </c>
      <c r="L61" s="109">
        <f>'Segment AED'!L61/3.673</f>
        <v>-6.3531660363645734</v>
      </c>
      <c r="M61" s="31">
        <f>'Segment AED'!M61/3.673</f>
        <v>0</v>
      </c>
      <c r="N61" s="31">
        <f>'Segment AED'!N61/3.673</f>
        <v>0</v>
      </c>
      <c r="O61" s="31">
        <f>'Segment AED'!O61/3.673</f>
        <v>0</v>
      </c>
      <c r="P61" s="31">
        <f>'Segment AED'!P61/3.673</f>
        <v>0</v>
      </c>
      <c r="Q61" s="31">
        <f>'Segment AED'!Q61/3.673</f>
        <v>0</v>
      </c>
      <c r="R61" s="30"/>
      <c r="S61" s="108">
        <f>'Segment AED'!S61/3.673</f>
        <v>7.6537910255215493</v>
      </c>
      <c r="T61" s="32">
        <f>'Segment AED'!T61/3.673</f>
        <v>1.0115397780259894</v>
      </c>
      <c r="U61" s="32">
        <f>'Segment AED'!U61/3.673</f>
        <v>1.3007923186927726</v>
      </c>
      <c r="V61" s="32">
        <f>'Segment AED'!V61/3.673</f>
        <v>2.3574215796149081</v>
      </c>
      <c r="W61" s="108">
        <f>'Segment AED'!W61/3.673</f>
        <v>0.80922567153022928</v>
      </c>
      <c r="X61" s="32">
        <f>'Segment AED'!X61/3.673</f>
        <v>-7.6475506394115316</v>
      </c>
      <c r="Y61" s="32">
        <f>'Segment AED'!Y61/3.673</f>
        <v>0.64764721678189907</v>
      </c>
      <c r="Z61" s="109">
        <f>'Segment AED'!Z61/3.673</f>
        <v>-6.3592002622519601</v>
      </c>
      <c r="AA61" s="32">
        <f>'Segment AED'!AA61/3.673</f>
        <v>-0.4443843406766283</v>
      </c>
      <c r="AB61" s="32">
        <f>'Segment AED'!AB61/3.673</f>
        <v>-5.6370772030989</v>
      </c>
      <c r="AC61" s="32">
        <f>'Segment AED'!AC61/3.673</f>
        <v>-44.21958803645802</v>
      </c>
      <c r="AD61" s="32">
        <f>'Segment AED'!AD61/3.673</f>
        <v>-0.5855689511608404</v>
      </c>
      <c r="AE61" s="108">
        <f>'Segment AED'!AE61/3.673</f>
        <v>-1.361285053090117</v>
      </c>
      <c r="AF61" s="32">
        <f>'Segment AED'!AF61/3.673</f>
        <v>0.27225701061802343</v>
      </c>
      <c r="AG61" s="32">
        <f>'Segment AED'!AG61/3.673</f>
        <v>0</v>
      </c>
      <c r="AH61" s="109">
        <f>'Segment AED'!AH61/3.673</f>
        <v>0</v>
      </c>
      <c r="AI61" s="32">
        <f>'Segment AED'!AI61/3.673</f>
        <v>0.27225701061802343</v>
      </c>
      <c r="AJ61" s="32">
        <f>'Segment AED'!AJ61/3.673</f>
        <v>0.27225701061802343</v>
      </c>
      <c r="AK61" s="32">
        <f>'Segment AED'!AK61/3.673</f>
        <v>0.27225701061802343</v>
      </c>
      <c r="AL61" s="32">
        <f>'Segment AED'!AL61/3.673</f>
        <v>0.27225701061802343</v>
      </c>
      <c r="AM61" s="108">
        <f>'Segment AED'!AM61/3.673</f>
        <v>2.5193035093928673</v>
      </c>
      <c r="AN61" s="32">
        <f>'Segment AED'!AN61/3.673</f>
        <v>-1.3526191206098557</v>
      </c>
      <c r="AO61" s="32">
        <f>'Segment AED'!AO61/3.673</f>
        <v>-1.5256222134494961</v>
      </c>
      <c r="AP61" s="109">
        <f>'Segment AED'!AP61/3.673</f>
        <v>-3.6007026607092185</v>
      </c>
      <c r="AQ61" s="32">
        <f>'Segment AED'!AQ61/3.673</f>
        <v>3.9544112169888379</v>
      </c>
      <c r="AR61" s="32">
        <f>'Segment AED'!AR61/3.673</f>
        <v>-1.4581129866594065</v>
      </c>
      <c r="AS61" s="32">
        <f>'Segment AED'!AS61/3.673</f>
        <v>-0.57504636296113143</v>
      </c>
      <c r="AT61" s="109">
        <f>'Segment AED'!AT61/3.673</f>
        <v>-2.5737598094200855</v>
      </c>
      <c r="AU61" s="32">
        <f>'Segment AED'!AU61/3.673</f>
        <v>-1.341334666485162</v>
      </c>
      <c r="AV61" s="32">
        <f>'Segment AED'!AV61/3.673</f>
        <v>-1.2671797005172882</v>
      </c>
      <c r="AW61" s="32">
        <f>'Segment AED'!AW61/3.673</f>
        <v>-5.9428775174427111</v>
      </c>
      <c r="AX61" s="109">
        <f>'Segment AED'!AX61/3.673</f>
        <v>2.1982258480805874</v>
      </c>
      <c r="AY61" s="32">
        <f>'Segment AED'!AY61/3.673</f>
        <v>-5.1588872529267631</v>
      </c>
      <c r="AZ61" s="32">
        <f>'Segment AED'!AZ61/3.673</f>
        <v>-2.9260111734277157</v>
      </c>
      <c r="BC61" s="32"/>
    </row>
    <row r="62" spans="2:61" ht="14.1" customHeight="1" x14ac:dyDescent="0.2">
      <c r="B62" s="8"/>
      <c r="L62" s="154"/>
      <c r="M62" s="9"/>
      <c r="N62" s="9"/>
      <c r="O62" s="9"/>
      <c r="P62" s="9"/>
      <c r="Q62" s="9"/>
      <c r="R62" s="8"/>
      <c r="S62" s="153"/>
      <c r="W62" s="153"/>
      <c r="Z62" s="154"/>
      <c r="AE62" s="153"/>
      <c r="AH62" s="154"/>
      <c r="AM62" s="153"/>
      <c r="AP62" s="154"/>
      <c r="AT62" s="154"/>
      <c r="AX62" s="154"/>
    </row>
    <row r="63" spans="2:61" ht="14.1" customHeight="1" x14ac:dyDescent="0.2">
      <c r="B63" s="5" t="s">
        <v>234</v>
      </c>
      <c r="C63" s="63"/>
      <c r="D63" s="63"/>
      <c r="E63" s="63">
        <f>'Segment AED'!E63/3.673</f>
        <v>756.08875578546144</v>
      </c>
      <c r="F63" s="63">
        <f>'Segment AED'!F63/3.673</f>
        <v>772.93765314456846</v>
      </c>
      <c r="G63" s="63">
        <f>'Segment AED'!G63/3.673</f>
        <v>868.22760686087668</v>
      </c>
      <c r="H63" s="63">
        <f>'Segment AED'!H63/3.673</f>
        <v>835.01225156547775</v>
      </c>
      <c r="I63" s="63">
        <f>'Segment AED'!I63/3.673</f>
        <v>957.52790634358837</v>
      </c>
      <c r="J63" s="77">
        <f>'Segment AED'!J63/3.673</f>
        <v>1001.793557120271</v>
      </c>
      <c r="K63" s="77">
        <f>'Segment AED'!K63/3.673</f>
        <v>1049.4651667084217</v>
      </c>
      <c r="L63" s="148">
        <f>'Segment AED'!L63/3.673</f>
        <v>1165.6756715857257</v>
      </c>
      <c r="M63" s="26">
        <f>'Segment AED'!M63/3.673</f>
        <v>0</v>
      </c>
      <c r="N63" s="26">
        <f>'Segment AED'!N63/3.673</f>
        <v>0</v>
      </c>
      <c r="O63" s="26">
        <f>'Segment AED'!O63/3.673</f>
        <v>0</v>
      </c>
      <c r="P63" s="26">
        <f>'Segment AED'!P63/3.673</f>
        <v>0</v>
      </c>
      <c r="Q63" s="26">
        <f>'Segment AED'!Q63/3.673</f>
        <v>0</v>
      </c>
      <c r="R63" s="5"/>
      <c r="S63" s="147">
        <f>'Segment AED'!S63/3.673</f>
        <v>191.7326436155731</v>
      </c>
      <c r="T63" s="63">
        <f>'Segment AED'!T63/3.673</f>
        <v>201.9548053362374</v>
      </c>
      <c r="U63" s="63">
        <f>'Segment AED'!U63/3.673</f>
        <v>194.30982847808338</v>
      </c>
      <c r="V63" s="63">
        <f>'Segment AED'!V63/3.673</f>
        <v>168.09147835556755</v>
      </c>
      <c r="W63" s="147">
        <f>'Segment AED'!W63/3.673</f>
        <v>199.56438878301117</v>
      </c>
      <c r="X63" s="63">
        <f>'Segment AED'!X63/3.673</f>
        <v>204.19275796351755</v>
      </c>
      <c r="Y63" s="63">
        <f>'Segment AED'!Y63/3.673</f>
        <v>190.03539341138034</v>
      </c>
      <c r="Z63" s="148">
        <f>'Segment AED'!Z63/3.673</f>
        <v>179.1451129866594</v>
      </c>
      <c r="AA63" s="63">
        <f>'Segment AED'!AA63/3.673</f>
        <v>151.37489790362102</v>
      </c>
      <c r="AB63" s="63">
        <f>'Segment AED'!AB63/3.673</f>
        <v>190.30765042199837</v>
      </c>
      <c r="AC63" s="63">
        <f>'Segment AED'!AC63/3.673</f>
        <v>239.31391233324257</v>
      </c>
      <c r="AD63" s="63">
        <f>'Segment AED'!AD63/3.673</f>
        <v>287.23114620201471</v>
      </c>
      <c r="AE63" s="147">
        <f>'Segment AED'!AE63/3.673</f>
        <v>222.43397767492513</v>
      </c>
      <c r="AF63" s="63">
        <f>'Segment AED'!AF63/3.673</f>
        <v>193.84699156003268</v>
      </c>
      <c r="AG63" s="63">
        <f>'Segment AED'!AG63/3.673</f>
        <v>200.65341682548325</v>
      </c>
      <c r="AH63" s="148">
        <f>'Segment AED'!AH63/3.673</f>
        <v>218.22623342624661</v>
      </c>
      <c r="AI63" s="63">
        <f>'Segment AED'!AI63/3.673</f>
        <v>239.85842635447864</v>
      </c>
      <c r="AJ63" s="63">
        <f>'Segment AED'!AJ63/3.673</f>
        <v>303.02205281786007</v>
      </c>
      <c r="AK63" s="63">
        <f>'Segment AED'!AK63/3.673</f>
        <v>236.31908521644431</v>
      </c>
      <c r="AL63" s="63">
        <f>'Segment AED'!AL63/3.673</f>
        <v>178.05608494418732</v>
      </c>
      <c r="AM63" s="147">
        <f>'Segment AED'!AM63/3.673</f>
        <v>211.29402110576308</v>
      </c>
      <c r="AN63" s="63">
        <f>'Segment AED'!AN63/3.673</f>
        <v>231.75956031580426</v>
      </c>
      <c r="AO63" s="63">
        <f>'Segment AED'!AO63/3.673</f>
        <v>302.54491528855277</v>
      </c>
      <c r="AP63" s="148">
        <f>'Segment AED'!AP63/3.673</f>
        <v>256.19506041015097</v>
      </c>
      <c r="AQ63" s="63">
        <f>'Segment AED'!AQ63/3.673</f>
        <v>248.4583828258869</v>
      </c>
      <c r="AR63" s="63">
        <f>'Segment AED'!AR63/3.673</f>
        <v>266.60624439001424</v>
      </c>
      <c r="AS63" s="63">
        <f>'Segment AED'!AS63/3.673</f>
        <v>274.71844107870356</v>
      </c>
      <c r="AT63" s="148">
        <f>'Segment AED'!AT63/3.673</f>
        <v>259.6820984138169</v>
      </c>
      <c r="AU63" s="63">
        <f>'Segment AED'!AU63/3.673</f>
        <v>275.18041894458997</v>
      </c>
      <c r="AV63" s="63">
        <f>'Segment AED'!AV63/3.673</f>
        <v>291.17482426841906</v>
      </c>
      <c r="AW63" s="63">
        <f>'Segment AED'!AW63/3.673</f>
        <v>318.51051983037519</v>
      </c>
      <c r="AX63" s="148">
        <f>'Segment AED'!AX63/3.673</f>
        <v>280.8099085423417</v>
      </c>
      <c r="AY63" s="63">
        <f>'Segment AED'!AY63/3.673</f>
        <v>307.42855900348667</v>
      </c>
      <c r="AZ63" s="63">
        <f>'Segment AED'!AZ63/3.673</f>
        <v>478.40325549993833</v>
      </c>
      <c r="BC63" s="63"/>
      <c r="BD63" s="87"/>
      <c r="BE63" s="87"/>
      <c r="BF63" s="87"/>
      <c r="BG63" s="87"/>
      <c r="BH63" s="87"/>
      <c r="BI63" s="87"/>
    </row>
    <row r="64" spans="2:61" s="83" customFormat="1" ht="14.1" customHeight="1" thickBot="1" x14ac:dyDescent="0.25">
      <c r="B64" s="142" t="s">
        <v>235</v>
      </c>
      <c r="C64" s="143"/>
      <c r="D64" s="143"/>
      <c r="E64" s="143">
        <f t="shared" ref="E64:Q64" si="72">E63/E19</f>
        <v>0.12153042234203916</v>
      </c>
      <c r="F64" s="143">
        <f t="shared" si="72"/>
        <v>0.13305525612785304</v>
      </c>
      <c r="G64" s="143">
        <f t="shared" si="72"/>
        <v>0.19768162658070915</v>
      </c>
      <c r="H64" s="143">
        <f t="shared" si="72"/>
        <v>0.14659657986463487</v>
      </c>
      <c r="I64" s="143">
        <f t="shared" si="72"/>
        <v>0.10952633054093613</v>
      </c>
      <c r="J64" s="144">
        <f t="shared" si="72"/>
        <v>0.10625883918695066</v>
      </c>
      <c r="K64" s="144">
        <f t="shared" si="72"/>
        <v>0.10872444392909429</v>
      </c>
      <c r="L64" s="162">
        <f t="shared" ref="L64" si="73">L63/L19</f>
        <v>0.11927385478303622</v>
      </c>
      <c r="M64" s="95" t="e">
        <f t="shared" si="72"/>
        <v>#DIV/0!</v>
      </c>
      <c r="N64" s="95" t="e">
        <f t="shared" si="72"/>
        <v>#DIV/0!</v>
      </c>
      <c r="O64" s="95" t="e">
        <f t="shared" si="72"/>
        <v>#DIV/0!</v>
      </c>
      <c r="P64" s="95" t="e">
        <f t="shared" si="72"/>
        <v>#DIV/0!</v>
      </c>
      <c r="Q64" s="95" t="e">
        <f t="shared" si="72"/>
        <v>#DIV/0!</v>
      </c>
      <c r="S64" s="161">
        <f t="shared" ref="S64:AT64" si="74">S63/S19</f>
        <v>0.13708101280344309</v>
      </c>
      <c r="T64" s="143">
        <f t="shared" si="74"/>
        <v>0.12815292176630372</v>
      </c>
      <c r="U64" s="143">
        <f t="shared" si="74"/>
        <v>0.11985403526972507</v>
      </c>
      <c r="V64" s="143">
        <f t="shared" si="74"/>
        <v>0.10340248149336183</v>
      </c>
      <c r="W64" s="161">
        <f t="shared" si="74"/>
        <v>0.15366876310272537</v>
      </c>
      <c r="X64" s="143">
        <f t="shared" si="74"/>
        <v>0.13626453488372092</v>
      </c>
      <c r="Y64" s="143">
        <f t="shared" si="74"/>
        <v>0.12382472946602803</v>
      </c>
      <c r="Z64" s="162">
        <f t="shared" si="74"/>
        <v>0.12126796903796534</v>
      </c>
      <c r="AA64" s="143">
        <f t="shared" si="74"/>
        <v>0.11257339542417494</v>
      </c>
      <c r="AB64" s="143">
        <f t="shared" si="74"/>
        <v>0.23176392572944299</v>
      </c>
      <c r="AC64" s="143">
        <f t="shared" si="74"/>
        <v>0.21811414392059553</v>
      </c>
      <c r="AD64" s="143">
        <f t="shared" si="74"/>
        <v>0.25452352231604342</v>
      </c>
      <c r="AE64" s="161">
        <f t="shared" si="74"/>
        <v>0.19079869219990661</v>
      </c>
      <c r="AF64" s="143">
        <f t="shared" si="74"/>
        <v>0.14188919888401755</v>
      </c>
      <c r="AG64" s="143">
        <f t="shared" si="74"/>
        <v>0.1365320489070026</v>
      </c>
      <c r="AH64" s="162">
        <f t="shared" si="74"/>
        <v>0.12881012734116526</v>
      </c>
      <c r="AI64" s="143">
        <f t="shared" si="74"/>
        <v>0.13078978622327792</v>
      </c>
      <c r="AJ64" s="143">
        <f t="shared" si="74"/>
        <v>0.12886418895449808</v>
      </c>
      <c r="AK64" s="143">
        <f t="shared" si="74"/>
        <v>0.10150859548590807</v>
      </c>
      <c r="AL64" s="143">
        <f t="shared" si="74"/>
        <v>7.989249938920108E-2</v>
      </c>
      <c r="AM64" s="161">
        <f t="shared" si="74"/>
        <v>9.7030522162726507E-2</v>
      </c>
      <c r="AN64" s="143">
        <f t="shared" si="74"/>
        <v>0.1046836262094016</v>
      </c>
      <c r="AO64" s="143">
        <f t="shared" si="74"/>
        <v>0.12437147873643678</v>
      </c>
      <c r="AP64" s="162">
        <f t="shared" si="74"/>
        <v>9.8394198238234101E-2</v>
      </c>
      <c r="AQ64" s="143">
        <f t="shared" si="74"/>
        <v>0.10429679568927518</v>
      </c>
      <c r="AR64" s="143">
        <f t="shared" si="74"/>
        <v>0.11147868336073538</v>
      </c>
      <c r="AS64" s="143">
        <f t="shared" si="74"/>
        <v>0.11109134307794158</v>
      </c>
      <c r="AT64" s="162">
        <f t="shared" si="74"/>
        <v>0.1079378798953584</v>
      </c>
      <c r="AU64" s="143">
        <f t="shared" ref="AU64:AV64" si="75">AU63/AU19</f>
        <v>0.11928937637844265</v>
      </c>
      <c r="AV64" s="143">
        <f t="shared" si="75"/>
        <v>0.12380508915357316</v>
      </c>
      <c r="AW64" s="143">
        <f t="shared" ref="AW64:AY64" si="76">AW63/AW19</f>
        <v>0.12545006182968291</v>
      </c>
      <c r="AX64" s="162">
        <f t="shared" si="76"/>
        <v>0.10903424636432686</v>
      </c>
      <c r="AY64" s="143">
        <f t="shared" si="76"/>
        <v>0.12782847406874917</v>
      </c>
      <c r="AZ64" s="143">
        <f t="shared" ref="AZ64" si="77">AZ63/AZ19</f>
        <v>0.13310687823584014</v>
      </c>
      <c r="BC64" s="88"/>
    </row>
    <row r="65" ht="13.5" thickTop="1" x14ac:dyDescent="0.2"/>
  </sheetData>
  <sheetProtection algorithmName="SHA-512" hashValue="D7FWORcjjUu6EhRW0ceR9/3GCEGPQFgHii2alY2bsUfXf1Q2DFv19voPuVl9/1X9o3/+wiz/f2wZhcMFWiUqKQ==" saltValue="I7C45CjiJQ6obyjK2S9mPw==" spinCount="100000" sheet="1" objects="1" scenarios="1"/>
  <phoneticPr fontId="4" type="noConversion"/>
  <pageMargins left="0.7" right="0.7" top="0.75" bottom="0.75" header="0.3" footer="0.3"/>
  <pageSetup paperSize="9" orientation="portrait" r:id="rId1"/>
  <headerFooter>
    <oddHeader>&amp;L&amp;"arial"&amp;10&amp;K737373 ADNOC Classification: Public&amp;1#_x000D_</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0D99D8-44C2-492D-A215-A68E4BA5753A}">
  <sheetPr>
    <pageSetUpPr autoPageBreaks="0" fitToPage="1"/>
  </sheetPr>
  <dimension ref="B1:BD30"/>
  <sheetViews>
    <sheetView showGridLines="0" zoomScale="120" zoomScaleNormal="120" workbookViewId="0">
      <pane xSplit="2" ySplit="7" topLeftCell="AU8" activePane="bottomRight" state="frozen"/>
      <selection pane="topRight" activeCell="C1" sqref="C1"/>
      <selection pane="bottomLeft" activeCell="A8" sqref="A8"/>
      <selection pane="bottomRight" activeCell="B1" sqref="B1"/>
    </sheetView>
  </sheetViews>
  <sheetFormatPr defaultColWidth="9.59765625" defaultRowHeight="12.75" x14ac:dyDescent="0.2"/>
  <cols>
    <col min="1" max="1" width="3" style="8" customWidth="1"/>
    <col min="2" max="2" width="81" style="8" customWidth="1"/>
    <col min="3" max="4" width="13" style="8" hidden="1" customWidth="1"/>
    <col min="5" max="12" width="13" style="8" customWidth="1"/>
    <col min="13" max="17" width="11" style="8" hidden="1" customWidth="1"/>
    <col min="18" max="52" width="13" style="8" customWidth="1"/>
    <col min="53" max="55" width="9.59765625" style="3"/>
    <col min="56" max="56" width="11" style="11" customWidth="1"/>
    <col min="57" max="77" width="11" style="8" customWidth="1"/>
    <col min="78" max="16384" width="9.59765625" style="8"/>
  </cols>
  <sheetData>
    <row r="1" spans="2:56" s="6" customFormat="1" x14ac:dyDescent="0.2">
      <c r="B1" s="4" t="s">
        <v>303</v>
      </c>
      <c r="M1" s="7"/>
      <c r="N1" s="7"/>
      <c r="O1" s="7"/>
      <c r="P1" s="7"/>
      <c r="Q1" s="7"/>
      <c r="BA1" s="3"/>
      <c r="BB1" s="3"/>
      <c r="BC1" s="3"/>
    </row>
    <row r="2" spans="2:56" s="6" customFormat="1" x14ac:dyDescent="0.2">
      <c r="M2" s="7"/>
      <c r="N2" s="7"/>
      <c r="O2" s="7"/>
      <c r="P2" s="7"/>
      <c r="Q2" s="7"/>
      <c r="BA2" s="3"/>
      <c r="BB2" s="3"/>
      <c r="BC2" s="3"/>
    </row>
    <row r="3" spans="2:56" s="6" customFormat="1" ht="18.75" x14ac:dyDescent="0.25">
      <c r="B3" s="15" t="s">
        <v>10</v>
      </c>
      <c r="M3" s="7"/>
      <c r="N3" s="7"/>
      <c r="O3" s="7"/>
      <c r="P3" s="7"/>
      <c r="Q3" s="7"/>
      <c r="BA3" s="3"/>
      <c r="BB3" s="3"/>
      <c r="BC3" s="3"/>
    </row>
    <row r="4" spans="2:56" s="6" customFormat="1" ht="24.95" customHeight="1" thickBot="1" x14ac:dyDescent="0.25">
      <c r="B4" s="17"/>
      <c r="C4" s="17"/>
      <c r="D4" s="17"/>
      <c r="E4" s="17"/>
      <c r="F4" s="17"/>
      <c r="G4" s="17"/>
      <c r="H4" s="17"/>
      <c r="I4" s="17"/>
      <c r="J4" s="17"/>
      <c r="K4" s="17"/>
      <c r="L4" s="17"/>
      <c r="M4" s="7"/>
      <c r="N4" s="7"/>
      <c r="O4" s="7"/>
      <c r="P4" s="7"/>
      <c r="Q4" s="7"/>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c r="AZ4" s="17"/>
      <c r="BA4" s="3"/>
      <c r="BB4" s="3"/>
      <c r="BC4" s="3"/>
    </row>
    <row r="5" spans="2:56" ht="14.1" customHeight="1" x14ac:dyDescent="0.2">
      <c r="M5" s="9"/>
      <c r="N5" s="9"/>
      <c r="O5" s="9"/>
      <c r="P5" s="9"/>
      <c r="Q5" s="9"/>
      <c r="R5" s="5"/>
      <c r="BA5" s="8"/>
      <c r="BB5" s="8"/>
      <c r="BC5" s="8"/>
      <c r="BD5" s="8"/>
    </row>
    <row r="6" spans="2:56" ht="14.1" customHeight="1" x14ac:dyDescent="0.2">
      <c r="M6" s="9"/>
      <c r="N6" s="9"/>
      <c r="O6" s="9"/>
      <c r="P6" s="9"/>
      <c r="Q6" s="9"/>
      <c r="R6" s="5"/>
      <c r="BA6" s="8"/>
      <c r="BB6" s="8"/>
      <c r="BC6" s="8"/>
      <c r="BD6" s="8"/>
    </row>
    <row r="7" spans="2:56" ht="14.1" customHeight="1" x14ac:dyDescent="0.2">
      <c r="B7" s="18" t="s">
        <v>13</v>
      </c>
      <c r="C7" s="19"/>
      <c r="D7" s="19">
        <v>2017</v>
      </c>
      <c r="E7" s="19">
        <v>2018</v>
      </c>
      <c r="F7" s="19">
        <v>2019</v>
      </c>
      <c r="G7" s="19">
        <v>2020</v>
      </c>
      <c r="H7" s="19">
        <v>2021</v>
      </c>
      <c r="I7" s="19">
        <v>2022</v>
      </c>
      <c r="J7" s="19">
        <v>2023</v>
      </c>
      <c r="K7" s="19">
        <v>2024</v>
      </c>
      <c r="L7" s="192">
        <v>2025</v>
      </c>
      <c r="M7" s="10">
        <f t="shared" ref="M7:P7" si="0">L7+1</f>
        <v>2026</v>
      </c>
      <c r="N7" s="10">
        <f t="shared" si="0"/>
        <v>2027</v>
      </c>
      <c r="O7" s="10">
        <f t="shared" si="0"/>
        <v>2028</v>
      </c>
      <c r="P7" s="10">
        <f t="shared" si="0"/>
        <v>2029</v>
      </c>
      <c r="Q7" s="10">
        <f>P7+1</f>
        <v>2030</v>
      </c>
      <c r="R7" s="5"/>
      <c r="S7" s="22" t="s">
        <v>14</v>
      </c>
      <c r="T7" s="20" t="s">
        <v>15</v>
      </c>
      <c r="U7" s="20" t="s">
        <v>16</v>
      </c>
      <c r="V7" s="20" t="s">
        <v>17</v>
      </c>
      <c r="W7" s="22" t="s">
        <v>18</v>
      </c>
      <c r="X7" s="20" t="s">
        <v>19</v>
      </c>
      <c r="Y7" s="20" t="s">
        <v>20</v>
      </c>
      <c r="Z7" s="23" t="s">
        <v>21</v>
      </c>
      <c r="AA7" s="20" t="s">
        <v>22</v>
      </c>
      <c r="AB7" s="20" t="s">
        <v>23</v>
      </c>
      <c r="AC7" s="20" t="s">
        <v>24</v>
      </c>
      <c r="AD7" s="20" t="s">
        <v>25</v>
      </c>
      <c r="AE7" s="22" t="s">
        <v>26</v>
      </c>
      <c r="AF7" s="20" t="s">
        <v>27</v>
      </c>
      <c r="AG7" s="20" t="s">
        <v>28</v>
      </c>
      <c r="AH7" s="23" t="s">
        <v>29</v>
      </c>
      <c r="AI7" s="20" t="s">
        <v>30</v>
      </c>
      <c r="AJ7" s="20" t="s">
        <v>31</v>
      </c>
      <c r="AK7" s="20" t="s">
        <v>32</v>
      </c>
      <c r="AL7" s="20" t="s">
        <v>33</v>
      </c>
      <c r="AM7" s="22" t="s">
        <v>34</v>
      </c>
      <c r="AN7" s="20" t="s">
        <v>35</v>
      </c>
      <c r="AO7" s="20" t="s">
        <v>36</v>
      </c>
      <c r="AP7" s="23" t="s">
        <v>37</v>
      </c>
      <c r="AQ7" s="20" t="s">
        <v>38</v>
      </c>
      <c r="AR7" s="20" t="s">
        <v>39</v>
      </c>
      <c r="AS7" s="20" t="s">
        <v>40</v>
      </c>
      <c r="AT7" s="23" t="s">
        <v>41</v>
      </c>
      <c r="AU7" s="20" t="s">
        <v>263</v>
      </c>
      <c r="AV7" s="20" t="s">
        <v>273</v>
      </c>
      <c r="AW7" s="20" t="s">
        <v>292</v>
      </c>
      <c r="AX7" s="23" t="s">
        <v>297</v>
      </c>
      <c r="AY7" s="20" t="s">
        <v>299</v>
      </c>
      <c r="AZ7" s="20" t="s">
        <v>304</v>
      </c>
      <c r="BD7" s="8"/>
    </row>
    <row r="8" spans="2:56" ht="14.1" customHeight="1" x14ac:dyDescent="0.2">
      <c r="B8" s="8" t="s">
        <v>237</v>
      </c>
      <c r="C8" s="32"/>
      <c r="D8" s="32">
        <v>1084.9070000000002</v>
      </c>
      <c r="E8" s="32">
        <v>1826</v>
      </c>
      <c r="F8" s="32">
        <v>1594</v>
      </c>
      <c r="G8" s="32">
        <v>1765</v>
      </c>
      <c r="H8" s="32">
        <v>1271.972</v>
      </c>
      <c r="I8" s="32">
        <v>1480</v>
      </c>
      <c r="J8" s="32">
        <v>1461.2484107523903</v>
      </c>
      <c r="K8" s="32">
        <v>1588.6130000000001</v>
      </c>
      <c r="L8" s="109">
        <v>1642.7647073562075</v>
      </c>
      <c r="M8" s="32"/>
      <c r="N8" s="32"/>
      <c r="O8" s="32"/>
      <c r="S8" s="108">
        <v>412</v>
      </c>
      <c r="T8" s="32">
        <v>463</v>
      </c>
      <c r="U8" s="32">
        <v>470</v>
      </c>
      <c r="V8" s="32">
        <v>480</v>
      </c>
      <c r="W8" s="108">
        <v>395</v>
      </c>
      <c r="X8" s="32">
        <v>421</v>
      </c>
      <c r="Y8" s="32">
        <v>410</v>
      </c>
      <c r="Z8" s="109">
        <v>368</v>
      </c>
      <c r="AA8" s="32">
        <v>405</v>
      </c>
      <c r="AB8" s="32">
        <v>460</v>
      </c>
      <c r="AC8" s="32">
        <v>509</v>
      </c>
      <c r="AD8" s="32">
        <v>392</v>
      </c>
      <c r="AE8" s="108">
        <v>363.95099999999996</v>
      </c>
      <c r="AF8" s="32">
        <v>384</v>
      </c>
      <c r="AG8" s="32">
        <v>284.726</v>
      </c>
      <c r="AH8" s="109">
        <v>322.3447906666666</v>
      </c>
      <c r="AI8" s="32">
        <v>393.02160757643287</v>
      </c>
      <c r="AJ8" s="32">
        <v>405</v>
      </c>
      <c r="AK8" s="32">
        <v>301.92500000000001</v>
      </c>
      <c r="AL8" s="32">
        <v>380</v>
      </c>
      <c r="AM8" s="108">
        <v>360.54725991134791</v>
      </c>
      <c r="AN8" s="32">
        <v>371.36900000000003</v>
      </c>
      <c r="AO8" s="32">
        <v>341.42299538272215</v>
      </c>
      <c r="AP8" s="109">
        <v>386.41845192487904</v>
      </c>
      <c r="AQ8" s="32">
        <v>393.35960596454117</v>
      </c>
      <c r="AR8" s="32">
        <v>399.30419027800195</v>
      </c>
      <c r="AS8" s="32">
        <v>400.22260076344696</v>
      </c>
      <c r="AT8" s="109">
        <v>395.72660299400991</v>
      </c>
      <c r="AU8" s="32">
        <v>404.17630846919025</v>
      </c>
      <c r="AV8" s="32">
        <v>419.96750645521695</v>
      </c>
      <c r="AW8" s="32">
        <v>414.99975310629861</v>
      </c>
      <c r="AX8" s="109">
        <v>403.6211393255017</v>
      </c>
      <c r="AY8" s="32">
        <v>413.90733979293213</v>
      </c>
      <c r="AZ8" s="32">
        <v>417.20749604360975</v>
      </c>
      <c r="BD8" s="51"/>
    </row>
    <row r="9" spans="2:56" s="5" customFormat="1" ht="14.1" customHeight="1" x14ac:dyDescent="0.2">
      <c r="B9" s="8" t="s">
        <v>238</v>
      </c>
      <c r="C9" s="34"/>
      <c r="D9" s="34">
        <v>3381.4920000000002</v>
      </c>
      <c r="E9" s="32">
        <v>138</v>
      </c>
      <c r="F9" s="32">
        <v>145</v>
      </c>
      <c r="G9" s="32">
        <v>195</v>
      </c>
      <c r="H9" s="32">
        <v>147.68600000000004</v>
      </c>
      <c r="I9" s="32">
        <v>187</v>
      </c>
      <c r="J9" s="32">
        <v>202.86746260356756</v>
      </c>
      <c r="K9" s="32">
        <v>191.62899999999999</v>
      </c>
      <c r="L9" s="109">
        <v>206.643186842999</v>
      </c>
      <c r="M9" s="34"/>
      <c r="N9" s="34"/>
      <c r="O9" s="34"/>
      <c r="S9" s="108">
        <v>28</v>
      </c>
      <c r="T9" s="32">
        <v>35</v>
      </c>
      <c r="U9" s="32">
        <v>34</v>
      </c>
      <c r="V9" s="32">
        <v>40</v>
      </c>
      <c r="W9" s="108">
        <v>25</v>
      </c>
      <c r="X9" s="32">
        <v>29</v>
      </c>
      <c r="Y9" s="32">
        <v>28</v>
      </c>
      <c r="Z9" s="109">
        <v>63</v>
      </c>
      <c r="AA9" s="32">
        <v>42</v>
      </c>
      <c r="AB9" s="32">
        <v>45</v>
      </c>
      <c r="AC9" s="32">
        <v>47</v>
      </c>
      <c r="AD9" s="32">
        <v>61</v>
      </c>
      <c r="AE9" s="108">
        <v>43.003</v>
      </c>
      <c r="AF9" s="32">
        <v>41</v>
      </c>
      <c r="AG9" s="32">
        <v>32.384</v>
      </c>
      <c r="AH9" s="109">
        <v>30.88111089872039</v>
      </c>
      <c r="AI9" s="32">
        <v>46.430158538602221</v>
      </c>
      <c r="AJ9" s="32">
        <v>39</v>
      </c>
      <c r="AK9" s="32">
        <v>40.582999999999998</v>
      </c>
      <c r="AL9" s="32">
        <v>62</v>
      </c>
      <c r="AM9" s="108">
        <v>44.108371613731464</v>
      </c>
      <c r="AN9" s="32">
        <v>47.298000000000002</v>
      </c>
      <c r="AO9" s="32">
        <v>52.847999999999999</v>
      </c>
      <c r="AP9" s="109">
        <v>58.613891308229363</v>
      </c>
      <c r="AQ9" s="32">
        <v>38.718072502996016</v>
      </c>
      <c r="AR9" s="32">
        <v>43.341734994595654</v>
      </c>
      <c r="AS9" s="32">
        <v>45.300509609631661</v>
      </c>
      <c r="AT9" s="109">
        <v>64.268682892776667</v>
      </c>
      <c r="AU9" s="32">
        <v>45.014964938376345</v>
      </c>
      <c r="AV9" s="32">
        <v>45.431829142335673</v>
      </c>
      <c r="AW9" s="32">
        <v>55.456978491520609</v>
      </c>
      <c r="AX9" s="109">
        <v>60.739414270766375</v>
      </c>
      <c r="AY9" s="32">
        <v>39.606516594824008</v>
      </c>
      <c r="AZ9" s="32">
        <v>49.815622605116346</v>
      </c>
      <c r="BD9" s="51"/>
    </row>
    <row r="10" spans="2:56" ht="14.1" customHeight="1" x14ac:dyDescent="0.2">
      <c r="B10" s="8" t="s">
        <v>239</v>
      </c>
      <c r="C10" s="32"/>
      <c r="D10" s="32">
        <v>1458.165</v>
      </c>
      <c r="E10" s="32">
        <v>125</v>
      </c>
      <c r="F10" s="32">
        <v>89</v>
      </c>
      <c r="G10" s="32">
        <v>88</v>
      </c>
      <c r="H10" s="32">
        <v>37.555999999999997</v>
      </c>
      <c r="I10" s="32">
        <v>55</v>
      </c>
      <c r="J10" s="32">
        <v>65.279358884189676</v>
      </c>
      <c r="K10" s="32">
        <v>110.917</v>
      </c>
      <c r="L10" s="109">
        <v>118.822628717821</v>
      </c>
      <c r="M10" s="32"/>
      <c r="N10" s="32"/>
      <c r="O10" s="32"/>
      <c r="R10" s="175"/>
      <c r="S10" s="108">
        <v>22</v>
      </c>
      <c r="T10" s="32">
        <v>43</v>
      </c>
      <c r="U10" s="32">
        <v>27</v>
      </c>
      <c r="V10" s="32">
        <v>33</v>
      </c>
      <c r="W10" s="108">
        <v>19</v>
      </c>
      <c r="X10" s="32">
        <v>14</v>
      </c>
      <c r="Y10" s="32">
        <v>15</v>
      </c>
      <c r="Z10" s="109">
        <v>41</v>
      </c>
      <c r="AA10" s="32">
        <v>19</v>
      </c>
      <c r="AB10" s="32">
        <v>22</v>
      </c>
      <c r="AC10" s="32">
        <v>29</v>
      </c>
      <c r="AD10" s="32">
        <v>18</v>
      </c>
      <c r="AE10" s="108">
        <v>18.539000000000001</v>
      </c>
      <c r="AF10" s="32">
        <v>22</v>
      </c>
      <c r="AG10" s="32">
        <v>10.371</v>
      </c>
      <c r="AH10" s="109">
        <v>3.7798408369180514</v>
      </c>
      <c r="AI10" s="32">
        <v>29.45924982</v>
      </c>
      <c r="AJ10" s="32">
        <v>24</v>
      </c>
      <c r="AK10" s="32">
        <v>-7.4809999999999999</v>
      </c>
      <c r="AL10" s="32">
        <v>9</v>
      </c>
      <c r="AM10" s="108">
        <v>4.4190238952436722</v>
      </c>
      <c r="AN10" s="32">
        <v>8.2249999999999996</v>
      </c>
      <c r="AO10" s="32">
        <v>21.459</v>
      </c>
      <c r="AP10" s="109">
        <v>32.726768387929859</v>
      </c>
      <c r="AQ10" s="32">
        <v>21.39211222647333</v>
      </c>
      <c r="AR10" s="32">
        <v>17.662018538623329</v>
      </c>
      <c r="AS10" s="32">
        <v>22.905640428886333</v>
      </c>
      <c r="AT10" s="109">
        <v>48.957228806017014</v>
      </c>
      <c r="AU10" s="32">
        <v>16.646392719906665</v>
      </c>
      <c r="AV10" s="32">
        <v>23.195107889843328</v>
      </c>
      <c r="AW10" s="32">
        <v>25.853006626908005</v>
      </c>
      <c r="AX10" s="109">
        <v>53.128121481162999</v>
      </c>
      <c r="AY10" s="32">
        <v>27.881201052225663</v>
      </c>
      <c r="AZ10" s="32">
        <v>18.581472346437334</v>
      </c>
      <c r="BD10" s="51"/>
    </row>
    <row r="11" spans="2:56" s="5" customFormat="1" ht="14.1" customHeight="1" x14ac:dyDescent="0.2">
      <c r="B11" s="8" t="s">
        <v>240</v>
      </c>
      <c r="C11" s="34"/>
      <c r="D11" s="34">
        <v>1923.3270000000002</v>
      </c>
      <c r="E11" s="32">
        <v>166</v>
      </c>
      <c r="F11" s="32">
        <v>161</v>
      </c>
      <c r="G11" s="32">
        <v>178</v>
      </c>
      <c r="H11" s="32">
        <v>150.01800000000014</v>
      </c>
      <c r="I11" s="32">
        <v>198</v>
      </c>
      <c r="J11" s="32">
        <v>210.26595729484006</v>
      </c>
      <c r="K11" s="32">
        <v>218.25200000000001</v>
      </c>
      <c r="L11" s="109">
        <v>232.83472727064341</v>
      </c>
      <c r="M11" s="34"/>
      <c r="N11" s="34"/>
      <c r="O11" s="34"/>
      <c r="S11" s="108">
        <v>20</v>
      </c>
      <c r="T11" s="32">
        <v>65</v>
      </c>
      <c r="U11" s="32">
        <v>37</v>
      </c>
      <c r="V11" s="32">
        <v>44</v>
      </c>
      <c r="W11" s="108">
        <v>35</v>
      </c>
      <c r="X11" s="32">
        <v>29</v>
      </c>
      <c r="Y11" s="32">
        <v>46</v>
      </c>
      <c r="Z11" s="109">
        <v>51</v>
      </c>
      <c r="AA11" s="32">
        <v>43</v>
      </c>
      <c r="AB11" s="32">
        <v>45</v>
      </c>
      <c r="AC11" s="32">
        <v>36</v>
      </c>
      <c r="AD11" s="32">
        <v>55</v>
      </c>
      <c r="AE11" s="108">
        <v>53.823</v>
      </c>
      <c r="AF11" s="32">
        <v>39</v>
      </c>
      <c r="AG11" s="32">
        <v>49.889000000000003</v>
      </c>
      <c r="AH11" s="109">
        <v>7.210000000000008</v>
      </c>
      <c r="AI11" s="32">
        <v>40.4988111288448</v>
      </c>
      <c r="AJ11" s="32">
        <v>68</v>
      </c>
      <c r="AK11" s="32">
        <v>32.543999999999997</v>
      </c>
      <c r="AL11" s="32">
        <v>57</v>
      </c>
      <c r="AM11" s="108">
        <v>33.852360547682977</v>
      </c>
      <c r="AN11" s="32">
        <v>55.877999999999993</v>
      </c>
      <c r="AO11" s="32">
        <v>70.621806851078802</v>
      </c>
      <c r="AP11" s="109">
        <v>48.384583219049887</v>
      </c>
      <c r="AQ11" s="32">
        <v>54.972260107574016</v>
      </c>
      <c r="AR11" s="32">
        <v>42.535134855646334</v>
      </c>
      <c r="AS11" s="32">
        <v>58.224667292197324</v>
      </c>
      <c r="AT11" s="109">
        <v>62.519937744582336</v>
      </c>
      <c r="AU11" s="32">
        <v>49.920940433192001</v>
      </c>
      <c r="AV11" s="32">
        <v>54.773914443610003</v>
      </c>
      <c r="AW11" s="32">
        <v>59.129611133647323</v>
      </c>
      <c r="AX11" s="109">
        <v>69.010261260194056</v>
      </c>
      <c r="AY11" s="32">
        <v>48.196600906448992</v>
      </c>
      <c r="AZ11" s="32">
        <v>49.841927786361005</v>
      </c>
      <c r="BD11" s="51"/>
    </row>
    <row r="12" spans="2:56" s="5" customFormat="1" ht="14.1" customHeight="1" x14ac:dyDescent="0.2">
      <c r="B12" s="8" t="s">
        <v>241</v>
      </c>
      <c r="C12" s="34"/>
      <c r="D12" s="34"/>
      <c r="E12" s="32">
        <v>9.6</v>
      </c>
      <c r="F12" s="32">
        <v>11.9</v>
      </c>
      <c r="G12" s="32">
        <v>14</v>
      </c>
      <c r="H12" s="32">
        <v>12.378999999999998</v>
      </c>
      <c r="I12" s="32">
        <v>19</v>
      </c>
      <c r="J12" s="32">
        <v>9.657767809416665</v>
      </c>
      <c r="K12" s="32">
        <v>11.272</v>
      </c>
      <c r="L12" s="109">
        <v>13.141054160096001</v>
      </c>
      <c r="M12" s="32"/>
      <c r="N12" s="32"/>
      <c r="O12" s="32"/>
      <c r="P12" s="8"/>
      <c r="Q12" s="8"/>
      <c r="R12" s="8"/>
      <c r="S12" s="108">
        <v>2.5</v>
      </c>
      <c r="T12" s="32">
        <v>4</v>
      </c>
      <c r="U12" s="32">
        <v>1.8</v>
      </c>
      <c r="V12" s="32">
        <v>1.3</v>
      </c>
      <c r="W12" s="108">
        <v>2.2999999999999998</v>
      </c>
      <c r="X12" s="32">
        <v>1.7</v>
      </c>
      <c r="Y12" s="32">
        <v>3</v>
      </c>
      <c r="Z12" s="109">
        <v>4.9000000000000004</v>
      </c>
      <c r="AA12" s="32">
        <v>3.2</v>
      </c>
      <c r="AB12" s="32">
        <v>4.9000000000000004</v>
      </c>
      <c r="AC12" s="32">
        <v>3.2</v>
      </c>
      <c r="AD12" s="32">
        <v>3</v>
      </c>
      <c r="AE12" s="108">
        <v>2.3020000000000005</v>
      </c>
      <c r="AF12" s="32">
        <v>3</v>
      </c>
      <c r="AG12" s="32">
        <v>2.9140000000000001</v>
      </c>
      <c r="AH12" s="109">
        <v>4.5409999999999995</v>
      </c>
      <c r="AI12" s="32">
        <v>3.9775284599999994</v>
      </c>
      <c r="AJ12" s="32">
        <v>4</v>
      </c>
      <c r="AK12" s="32">
        <v>5.702</v>
      </c>
      <c r="AL12" s="32">
        <v>5</v>
      </c>
      <c r="AM12" s="108">
        <v>4.8855612433701285</v>
      </c>
      <c r="AN12" s="32">
        <v>4.6639999999999997</v>
      </c>
      <c r="AO12" s="32">
        <v>2.9197027975367451</v>
      </c>
      <c r="AP12" s="109">
        <v>-2.8118061644612378</v>
      </c>
      <c r="AQ12" s="32">
        <v>2.8687501523149992</v>
      </c>
      <c r="AR12" s="32">
        <v>3.1903057347990003</v>
      </c>
      <c r="AS12" s="32">
        <v>2.6115650561446668</v>
      </c>
      <c r="AT12" s="109">
        <v>2.6013790567413348</v>
      </c>
      <c r="AU12" s="32">
        <v>5.3645423551963338</v>
      </c>
      <c r="AV12" s="32">
        <v>2.666385133915</v>
      </c>
      <c r="AW12" s="32">
        <v>3.479234832063999</v>
      </c>
      <c r="AX12" s="109">
        <v>1.6308918389206655</v>
      </c>
      <c r="AY12" s="32">
        <v>3.1851496973483338</v>
      </c>
      <c r="AZ12" s="32">
        <v>3.6238915964599991</v>
      </c>
      <c r="BD12" s="51"/>
    </row>
    <row r="13" spans="2:56" s="5" customFormat="1" ht="14.1" customHeight="1" x14ac:dyDescent="0.2">
      <c r="B13" s="8" t="s">
        <v>242</v>
      </c>
      <c r="C13" s="34"/>
      <c r="D13" s="34"/>
      <c r="E13" s="32">
        <v>232</v>
      </c>
      <c r="F13" s="32">
        <v>227</v>
      </c>
      <c r="G13" s="32">
        <v>201</v>
      </c>
      <c r="H13" s="32">
        <v>164.74900000000002</v>
      </c>
      <c r="I13" s="32">
        <v>278</v>
      </c>
      <c r="J13" s="32">
        <v>270.92570105239469</v>
      </c>
      <c r="K13" s="32">
        <v>288.452</v>
      </c>
      <c r="L13" s="109">
        <v>333.39256304594949</v>
      </c>
      <c r="M13" s="34"/>
      <c r="N13" s="34"/>
      <c r="O13" s="34"/>
      <c r="S13" s="108">
        <v>47</v>
      </c>
      <c r="T13" s="32">
        <v>100</v>
      </c>
      <c r="U13" s="32">
        <v>21</v>
      </c>
      <c r="V13" s="32">
        <v>65</v>
      </c>
      <c r="W13" s="108">
        <v>-12</v>
      </c>
      <c r="X13" s="32">
        <v>77</v>
      </c>
      <c r="Y13" s="32">
        <v>67</v>
      </c>
      <c r="Z13" s="109">
        <v>95</v>
      </c>
      <c r="AA13" s="32">
        <v>53</v>
      </c>
      <c r="AB13" s="32">
        <v>33</v>
      </c>
      <c r="AC13" s="32">
        <v>66</v>
      </c>
      <c r="AD13" s="32">
        <v>48</v>
      </c>
      <c r="AE13" s="108">
        <v>46.3</v>
      </c>
      <c r="AF13" s="32">
        <v>41</v>
      </c>
      <c r="AG13" s="32">
        <v>43.838999999999999</v>
      </c>
      <c r="AH13" s="109">
        <v>34.228000000000009</v>
      </c>
      <c r="AI13" s="32">
        <v>56.639697989999959</v>
      </c>
      <c r="AJ13" s="32">
        <v>69</v>
      </c>
      <c r="AK13" s="32">
        <v>58.646000000000001</v>
      </c>
      <c r="AL13" s="32">
        <v>94</v>
      </c>
      <c r="AM13" s="108">
        <v>70.712329882230321</v>
      </c>
      <c r="AN13" s="32">
        <v>64.203000000000003</v>
      </c>
      <c r="AO13" s="32">
        <v>71.030057787162733</v>
      </c>
      <c r="AP13" s="109">
        <v>66.062645344627313</v>
      </c>
      <c r="AQ13" s="32">
        <v>84.049557121621319</v>
      </c>
      <c r="AR13" s="32">
        <v>58.857161889584333</v>
      </c>
      <c r="AS13" s="32">
        <v>68.519818398161902</v>
      </c>
      <c r="AT13" s="109">
        <v>77.025462590632429</v>
      </c>
      <c r="AU13" s="32">
        <v>85.166854483986086</v>
      </c>
      <c r="AV13" s="32">
        <v>74.788363422640032</v>
      </c>
      <c r="AW13" s="32">
        <v>72.855534986065805</v>
      </c>
      <c r="AX13" s="109">
        <v>100.70837167999377</v>
      </c>
      <c r="AY13" s="32">
        <v>108.63356818619155</v>
      </c>
      <c r="AZ13" s="32">
        <v>96.082267043280396</v>
      </c>
      <c r="BD13" s="55"/>
    </row>
    <row r="14" spans="2:56" s="5" customFormat="1" ht="14.1" customHeight="1" x14ac:dyDescent="0.2">
      <c r="B14" s="5" t="s">
        <v>243</v>
      </c>
      <c r="C14" s="34"/>
      <c r="D14" s="34"/>
      <c r="E14" s="34">
        <v>2496.6</v>
      </c>
      <c r="F14" s="34">
        <v>2227.9</v>
      </c>
      <c r="G14" s="34">
        <v>2441</v>
      </c>
      <c r="H14" s="34">
        <v>1784.36</v>
      </c>
      <c r="I14" s="34">
        <v>2217</v>
      </c>
      <c r="J14" s="34">
        <v>2220.2446583967985</v>
      </c>
      <c r="K14" s="34">
        <v>2409.1350000000002</v>
      </c>
      <c r="L14" s="111">
        <v>2547.5988673937163</v>
      </c>
      <c r="M14" s="34"/>
      <c r="N14" s="34"/>
      <c r="O14" s="34"/>
      <c r="S14" s="110">
        <v>531.5</v>
      </c>
      <c r="T14" s="34">
        <v>710</v>
      </c>
      <c r="U14" s="34">
        <v>590.79999999999995</v>
      </c>
      <c r="V14" s="34">
        <v>663.3</v>
      </c>
      <c r="W14" s="110">
        <v>464.3</v>
      </c>
      <c r="X14" s="34">
        <v>571.70000000000005</v>
      </c>
      <c r="Y14" s="34">
        <v>569</v>
      </c>
      <c r="Z14" s="111">
        <v>622.9</v>
      </c>
      <c r="AA14" s="34">
        <v>565.20000000000005</v>
      </c>
      <c r="AB14" s="34">
        <v>609.9</v>
      </c>
      <c r="AC14" s="34">
        <v>690.2</v>
      </c>
      <c r="AD14" s="34">
        <v>577</v>
      </c>
      <c r="AE14" s="110">
        <v>527.91799999999989</v>
      </c>
      <c r="AF14" s="34">
        <v>530</v>
      </c>
      <c r="AG14" s="34">
        <v>424.12299999999999</v>
      </c>
      <c r="AH14" s="111">
        <v>402.98474240230507</v>
      </c>
      <c r="AI14" s="34">
        <v>570.02705351387988</v>
      </c>
      <c r="AJ14" s="34">
        <v>609</v>
      </c>
      <c r="AK14" s="34">
        <v>431.91900000000004</v>
      </c>
      <c r="AL14" s="34">
        <v>607</v>
      </c>
      <c r="AM14" s="110">
        <v>518.52490709360643</v>
      </c>
      <c r="AN14" s="34">
        <v>551.63700000000006</v>
      </c>
      <c r="AO14" s="34">
        <v>560.30156281850043</v>
      </c>
      <c r="AP14" s="111">
        <v>589.39453402025413</v>
      </c>
      <c r="AQ14" s="34">
        <v>595.36035807552082</v>
      </c>
      <c r="AR14" s="34">
        <v>564.89054629125053</v>
      </c>
      <c r="AS14" s="34">
        <v>597.78480154846886</v>
      </c>
      <c r="AT14" s="111">
        <v>651.09929408475966</v>
      </c>
      <c r="AU14" s="34">
        <v>606.29000339984782</v>
      </c>
      <c r="AV14" s="34">
        <v>620.82310648756106</v>
      </c>
      <c r="AW14" s="34">
        <v>631.77411917650454</v>
      </c>
      <c r="AX14" s="111">
        <v>688.83819985653963</v>
      </c>
      <c r="AY14" s="34">
        <v>641.41037622997078</v>
      </c>
      <c r="AZ14" s="34">
        <v>635.15267742126468</v>
      </c>
      <c r="BD14" s="55"/>
    </row>
    <row r="15" spans="2:56" ht="14.1" customHeight="1" x14ac:dyDescent="0.2">
      <c r="B15" s="8" t="s">
        <v>244</v>
      </c>
      <c r="C15" s="11"/>
      <c r="D15" s="11"/>
      <c r="E15" s="32">
        <v>532</v>
      </c>
      <c r="F15" s="32">
        <v>537</v>
      </c>
      <c r="G15" s="32">
        <v>592</v>
      </c>
      <c r="H15" s="32">
        <v>637.56700000000012</v>
      </c>
      <c r="I15" s="32">
        <v>544</v>
      </c>
      <c r="J15" s="32">
        <v>696.56372614121267</v>
      </c>
      <c r="K15" s="32">
        <v>785.80700000000002</v>
      </c>
      <c r="L15" s="109">
        <v>775.92263074376058</v>
      </c>
      <c r="M15" s="32"/>
      <c r="N15" s="32"/>
      <c r="O15" s="32"/>
      <c r="P15" s="56"/>
      <c r="Q15" s="56"/>
      <c r="R15" s="56"/>
      <c r="S15" s="108">
        <v>125</v>
      </c>
      <c r="T15" s="32">
        <v>127</v>
      </c>
      <c r="U15" s="32">
        <v>127</v>
      </c>
      <c r="V15" s="32">
        <v>153</v>
      </c>
      <c r="W15" s="108">
        <v>128</v>
      </c>
      <c r="X15" s="32">
        <v>128</v>
      </c>
      <c r="Y15" s="32">
        <v>133</v>
      </c>
      <c r="Z15" s="109">
        <v>148</v>
      </c>
      <c r="AA15" s="32">
        <v>135</v>
      </c>
      <c r="AB15" s="32">
        <v>136</v>
      </c>
      <c r="AC15" s="32">
        <v>169</v>
      </c>
      <c r="AD15" s="32">
        <v>153</v>
      </c>
      <c r="AE15" s="108">
        <v>145.05199999999999</v>
      </c>
      <c r="AF15" s="32">
        <v>147</v>
      </c>
      <c r="AG15" s="32">
        <v>156.703</v>
      </c>
      <c r="AH15" s="109">
        <v>189.29600000000005</v>
      </c>
      <c r="AI15" s="32">
        <v>162.63541016429997</v>
      </c>
      <c r="AJ15" s="32">
        <v>174</v>
      </c>
      <c r="AK15" s="32">
        <v>51.427</v>
      </c>
      <c r="AL15" s="32">
        <v>156</v>
      </c>
      <c r="AM15" s="108">
        <v>150.21175108738726</v>
      </c>
      <c r="AN15" s="32">
        <v>185.751</v>
      </c>
      <c r="AO15" s="32">
        <v>168.79216122157939</v>
      </c>
      <c r="AP15" s="109">
        <v>191.83020784171657</v>
      </c>
      <c r="AQ15" s="32">
        <v>177.36450220336752</v>
      </c>
      <c r="AR15" s="32">
        <v>191.0215491508439</v>
      </c>
      <c r="AS15" s="32">
        <v>207.78628314586251</v>
      </c>
      <c r="AT15" s="109">
        <v>209.63466549992609</v>
      </c>
      <c r="AU15" s="32">
        <v>206.05586960055726</v>
      </c>
      <c r="AV15" s="32">
        <v>212.15417786884473</v>
      </c>
      <c r="AW15" s="32">
        <v>159.6198304876151</v>
      </c>
      <c r="AX15" s="109">
        <v>198.09275278674355</v>
      </c>
      <c r="AY15" s="32">
        <v>180.65057258738358</v>
      </c>
      <c r="AZ15" s="32">
        <v>189.0410361001633</v>
      </c>
    </row>
    <row r="16" spans="2:56" s="5" customFormat="1" ht="14.1" customHeight="1" thickBot="1" x14ac:dyDescent="0.25">
      <c r="B16" s="104" t="s">
        <v>245</v>
      </c>
      <c r="C16" s="105"/>
      <c r="D16" s="105"/>
      <c r="E16" s="105">
        <v>3028.6</v>
      </c>
      <c r="F16" s="105">
        <v>2764.9</v>
      </c>
      <c r="G16" s="105">
        <v>3033</v>
      </c>
      <c r="H16" s="105">
        <v>2421.9270000000001</v>
      </c>
      <c r="I16" s="105">
        <v>2761</v>
      </c>
      <c r="J16" s="105">
        <v>2916.8083845380111</v>
      </c>
      <c r="K16" s="105">
        <v>3194.942</v>
      </c>
      <c r="L16" s="113">
        <v>3323.521498137477</v>
      </c>
      <c r="M16" s="34"/>
      <c r="N16" s="34"/>
      <c r="O16" s="34"/>
      <c r="P16" s="172"/>
      <c r="Q16" s="172"/>
      <c r="R16" s="172"/>
      <c r="S16" s="183">
        <v>656.5</v>
      </c>
      <c r="T16" s="182">
        <v>837</v>
      </c>
      <c r="U16" s="182">
        <v>717.8</v>
      </c>
      <c r="V16" s="182">
        <v>816.3</v>
      </c>
      <c r="W16" s="183">
        <v>592.29999999999995</v>
      </c>
      <c r="X16" s="182">
        <v>701</v>
      </c>
      <c r="Y16" s="182">
        <v>702</v>
      </c>
      <c r="Z16" s="184">
        <v>770.9</v>
      </c>
      <c r="AA16" s="182">
        <v>700.2</v>
      </c>
      <c r="AB16" s="182">
        <v>745.9</v>
      </c>
      <c r="AC16" s="182">
        <v>859.2</v>
      </c>
      <c r="AD16" s="182">
        <v>730</v>
      </c>
      <c r="AE16" s="183">
        <v>672.96999999999991</v>
      </c>
      <c r="AF16" s="182">
        <v>677</v>
      </c>
      <c r="AG16" s="182">
        <v>580.82600000000002</v>
      </c>
      <c r="AH16" s="184">
        <v>592.28074240230512</v>
      </c>
      <c r="AI16" s="182">
        <v>732.66246367817985</v>
      </c>
      <c r="AJ16" s="182">
        <v>783</v>
      </c>
      <c r="AK16" s="182">
        <v>483.34600000000006</v>
      </c>
      <c r="AL16" s="182">
        <v>763</v>
      </c>
      <c r="AM16" s="183">
        <v>668.73665818099369</v>
      </c>
      <c r="AN16" s="182">
        <v>737.38800000000003</v>
      </c>
      <c r="AO16" s="182">
        <v>729.09372404007979</v>
      </c>
      <c r="AP16" s="184">
        <v>781.22474186197064</v>
      </c>
      <c r="AQ16" s="182">
        <v>772.7248602788884</v>
      </c>
      <c r="AR16" s="182">
        <v>755.91209544209437</v>
      </c>
      <c r="AS16" s="182">
        <v>805.57108469433138</v>
      </c>
      <c r="AT16" s="184">
        <v>860.73395958468575</v>
      </c>
      <c r="AU16" s="182">
        <v>812.34587300040505</v>
      </c>
      <c r="AV16" s="182">
        <v>832.97728435640579</v>
      </c>
      <c r="AW16" s="182">
        <v>791.39394966411965</v>
      </c>
      <c r="AX16" s="184">
        <v>886.93095264328315</v>
      </c>
      <c r="AY16" s="182">
        <v>822.0609488173543</v>
      </c>
      <c r="AZ16" s="182">
        <v>824.19371352142798</v>
      </c>
      <c r="BA16" s="165"/>
      <c r="BB16" s="165"/>
      <c r="BC16" s="165"/>
      <c r="BD16" s="55"/>
    </row>
    <row r="17" spans="2:56" ht="14.1" customHeight="1" thickTop="1" x14ac:dyDescent="0.2">
      <c r="C17" s="57"/>
      <c r="D17" s="57"/>
      <c r="E17" s="57"/>
      <c r="F17" s="57"/>
      <c r="G17" s="57"/>
      <c r="H17" s="57"/>
      <c r="I17" s="57"/>
      <c r="J17" s="57"/>
      <c r="K17" s="57"/>
      <c r="L17" s="57"/>
      <c r="M17" s="57"/>
      <c r="N17" s="57"/>
      <c r="O17" s="57"/>
      <c r="X17" s="46"/>
      <c r="Y17" s="46"/>
      <c r="Z17" s="46"/>
      <c r="AA17" s="46"/>
      <c r="AB17" s="46"/>
      <c r="AC17" s="46"/>
      <c r="AE17" s="46"/>
      <c r="AF17" s="46"/>
      <c r="AG17" s="46"/>
      <c r="AI17" s="46"/>
      <c r="AJ17" s="57"/>
      <c r="AK17" s="57"/>
      <c r="AL17" s="57"/>
      <c r="AM17" s="57"/>
      <c r="AN17" s="57"/>
      <c r="AO17" s="57"/>
      <c r="AP17" s="57"/>
      <c r="AQ17" s="57"/>
      <c r="AR17" s="57"/>
      <c r="AS17" s="57"/>
      <c r="AT17" s="57"/>
      <c r="AU17" s="57"/>
      <c r="AV17" s="57"/>
      <c r="AW17" s="57"/>
      <c r="AX17" s="57"/>
      <c r="AY17" s="57"/>
      <c r="AZ17" s="57"/>
    </row>
    <row r="18" spans="2:56" ht="14.1" customHeight="1" x14ac:dyDescent="0.2">
      <c r="B18" s="99"/>
      <c r="J18" s="46"/>
      <c r="K18" s="46"/>
      <c r="L18" s="46"/>
      <c r="M18" s="46"/>
      <c r="N18" s="46"/>
      <c r="O18" s="46"/>
      <c r="P18" s="5"/>
      <c r="Q18" s="5"/>
      <c r="R18" s="5"/>
      <c r="AH18" s="47"/>
      <c r="AI18" s="46"/>
    </row>
    <row r="19" spans="2:56" ht="14.1" customHeight="1" x14ac:dyDescent="0.2">
      <c r="B19" s="18" t="s">
        <v>59</v>
      </c>
      <c r="C19" s="19"/>
      <c r="D19" s="19">
        <v>2017</v>
      </c>
      <c r="E19" s="19">
        <v>2018</v>
      </c>
      <c r="F19" s="19">
        <v>2019</v>
      </c>
      <c r="G19" s="19">
        <v>2020</v>
      </c>
      <c r="H19" s="19">
        <v>2021</v>
      </c>
      <c r="I19" s="19">
        <v>2022</v>
      </c>
      <c r="J19" s="19">
        <v>2023</v>
      </c>
      <c r="K19" s="19">
        <v>2024</v>
      </c>
      <c r="L19" s="192">
        <v>2025</v>
      </c>
      <c r="M19" s="10"/>
      <c r="N19" s="10"/>
      <c r="O19" s="10"/>
      <c r="P19" s="10"/>
      <c r="Q19" s="10"/>
      <c r="R19" s="5"/>
      <c r="S19" s="22" t="s">
        <v>14</v>
      </c>
      <c r="T19" s="20" t="s">
        <v>15</v>
      </c>
      <c r="U19" s="20" t="s">
        <v>16</v>
      </c>
      <c r="V19" s="20" t="s">
        <v>17</v>
      </c>
      <c r="W19" s="22" t="s">
        <v>18</v>
      </c>
      <c r="X19" s="20" t="s">
        <v>19</v>
      </c>
      <c r="Y19" s="20" t="s">
        <v>20</v>
      </c>
      <c r="Z19" s="23" t="s">
        <v>21</v>
      </c>
      <c r="AA19" s="20" t="s">
        <v>22</v>
      </c>
      <c r="AB19" s="20" t="s">
        <v>23</v>
      </c>
      <c r="AC19" s="20" t="s">
        <v>24</v>
      </c>
      <c r="AD19" s="20" t="s">
        <v>25</v>
      </c>
      <c r="AE19" s="22" t="s">
        <v>26</v>
      </c>
      <c r="AF19" s="20" t="s">
        <v>27</v>
      </c>
      <c r="AG19" s="20" t="s">
        <v>28</v>
      </c>
      <c r="AH19" s="23" t="s">
        <v>29</v>
      </c>
      <c r="AI19" s="20" t="s">
        <v>30</v>
      </c>
      <c r="AJ19" s="20" t="s">
        <v>31</v>
      </c>
      <c r="AK19" s="20" t="s">
        <v>32</v>
      </c>
      <c r="AL19" s="20" t="s">
        <v>33</v>
      </c>
      <c r="AM19" s="22" t="s">
        <v>34</v>
      </c>
      <c r="AN19" s="20" t="s">
        <v>35</v>
      </c>
      <c r="AO19" s="20" t="s">
        <v>36</v>
      </c>
      <c r="AP19" s="23" t="s">
        <v>37</v>
      </c>
      <c r="AQ19" s="20" t="s">
        <v>38</v>
      </c>
      <c r="AR19" s="20" t="s">
        <v>39</v>
      </c>
      <c r="AS19" s="20" t="s">
        <v>40</v>
      </c>
      <c r="AT19" s="23" t="s">
        <v>41</v>
      </c>
      <c r="AU19" s="20" t="s">
        <v>263</v>
      </c>
      <c r="AV19" s="20" t="s">
        <v>273</v>
      </c>
      <c r="AW19" s="20" t="s">
        <v>292</v>
      </c>
      <c r="AX19" s="23" t="s">
        <v>297</v>
      </c>
      <c r="AY19" s="20" t="s">
        <v>299</v>
      </c>
      <c r="AZ19" s="20" t="s">
        <v>304</v>
      </c>
      <c r="BD19" s="8"/>
    </row>
    <row r="20" spans="2:56" ht="14.1" customHeight="1" x14ac:dyDescent="0.2">
      <c r="B20" s="8" t="s">
        <v>237</v>
      </c>
      <c r="C20" s="32"/>
      <c r="D20" s="32">
        <f>D8/3.673</f>
        <v>295.37353661856798</v>
      </c>
      <c r="E20" s="32">
        <f>E8/3.673</f>
        <v>497.14130138851073</v>
      </c>
      <c r="F20" s="32">
        <f t="shared" ref="F20:K20" si="1">F8/3.673</f>
        <v>433.97767492512929</v>
      </c>
      <c r="G20" s="32">
        <f t="shared" si="1"/>
        <v>480.53362374081132</v>
      </c>
      <c r="H20" s="32">
        <f t="shared" si="1"/>
        <v>346.30329430982846</v>
      </c>
      <c r="I20" s="32">
        <f t="shared" si="1"/>
        <v>402.94037571467464</v>
      </c>
      <c r="J20" s="32">
        <f t="shared" si="1"/>
        <v>397.83512408178336</v>
      </c>
      <c r="K20" s="32">
        <f t="shared" si="1"/>
        <v>432.51102640893004</v>
      </c>
      <c r="L20" s="109">
        <f t="shared" ref="L20" si="2">L8/3.673</f>
        <v>447.25420837359309</v>
      </c>
      <c r="M20" s="32"/>
      <c r="N20" s="32"/>
      <c r="O20" s="32"/>
      <c r="S20" s="108">
        <f>S8/3.673</f>
        <v>112.16988837462564</v>
      </c>
      <c r="T20" s="32">
        <f t="shared" ref="S20:AT25" si="3">T8/3.673</f>
        <v>126.05499591614483</v>
      </c>
      <c r="U20" s="32">
        <f t="shared" si="3"/>
        <v>127.960794990471</v>
      </c>
      <c r="V20" s="32">
        <f t="shared" si="3"/>
        <v>130.68336509665124</v>
      </c>
      <c r="W20" s="108">
        <f t="shared" si="3"/>
        <v>107.54151919411925</v>
      </c>
      <c r="X20" s="32">
        <f t="shared" si="3"/>
        <v>114.62020147018785</v>
      </c>
      <c r="Y20" s="32">
        <f t="shared" si="3"/>
        <v>111.6253743533896</v>
      </c>
      <c r="Z20" s="109">
        <f t="shared" si="3"/>
        <v>100.19057990743262</v>
      </c>
      <c r="AA20" s="32">
        <f t="shared" si="3"/>
        <v>110.26408930029947</v>
      </c>
      <c r="AB20" s="32">
        <f t="shared" si="3"/>
        <v>125.23822488429077</v>
      </c>
      <c r="AC20" s="32">
        <f t="shared" si="3"/>
        <v>138.57881840457392</v>
      </c>
      <c r="AD20" s="32">
        <f t="shared" si="3"/>
        <v>106.72474816226517</v>
      </c>
      <c r="AE20" s="108">
        <f t="shared" si="3"/>
        <v>99.08821127144023</v>
      </c>
      <c r="AF20" s="32">
        <f t="shared" si="3"/>
        <v>104.54669207732098</v>
      </c>
      <c r="AG20" s="32">
        <f t="shared" si="3"/>
        <v>77.518649605227338</v>
      </c>
      <c r="AH20" s="109">
        <f t="shared" si="3"/>
        <v>87.760629095199178</v>
      </c>
      <c r="AI20" s="32">
        <f t="shared" si="3"/>
        <v>107.00288798704952</v>
      </c>
      <c r="AJ20" s="32">
        <f t="shared" si="3"/>
        <v>110.26408930029947</v>
      </c>
      <c r="AK20" s="32">
        <f t="shared" si="3"/>
        <v>82.201197930846718</v>
      </c>
      <c r="AL20" s="32">
        <f t="shared" si="3"/>
        <v>103.45766403484889</v>
      </c>
      <c r="AM20" s="108">
        <f t="shared" si="3"/>
        <v>98.161519169983094</v>
      </c>
      <c r="AN20" s="32">
        <f t="shared" si="3"/>
        <v>101.10781377620475</v>
      </c>
      <c r="AO20" s="32">
        <f t="shared" si="3"/>
        <v>92.954804079151145</v>
      </c>
      <c r="AP20" s="109">
        <f t="shared" si="3"/>
        <v>105.20513256871196</v>
      </c>
      <c r="AQ20" s="32">
        <f t="shared" si="3"/>
        <v>107.09491041778959</v>
      </c>
      <c r="AR20" s="32">
        <f t="shared" si="3"/>
        <v>108.71336517233922</v>
      </c>
      <c r="AS20" s="32">
        <f t="shared" si="3"/>
        <v>108.96340886562672</v>
      </c>
      <c r="AT20" s="109">
        <f t="shared" si="3"/>
        <v>107.73934195317449</v>
      </c>
      <c r="AU20" s="32">
        <f t="shared" ref="AU20:AV20" si="4">AU8/3.673</f>
        <v>110.03983350644984</v>
      </c>
      <c r="AV20" s="32">
        <f t="shared" si="4"/>
        <v>114.33909786420281</v>
      </c>
      <c r="AW20" s="32">
        <f t="shared" ref="AW20:AY20" si="5">AW8/3.673</f>
        <v>112.98659218793864</v>
      </c>
      <c r="AX20" s="109">
        <f t="shared" si="5"/>
        <v>109.88868481500182</v>
      </c>
      <c r="AY20" s="32">
        <f t="shared" si="5"/>
        <v>112.68917500488215</v>
      </c>
      <c r="AZ20" s="32">
        <f t="shared" ref="AZ20" si="6">AZ8/3.673</f>
        <v>113.58766568026402</v>
      </c>
      <c r="BD20" s="59"/>
    </row>
    <row r="21" spans="2:56" s="5" customFormat="1" ht="14.1" customHeight="1" x14ac:dyDescent="0.2">
      <c r="B21" s="8" t="s">
        <v>238</v>
      </c>
      <c r="C21" s="34"/>
      <c r="D21" s="34">
        <f>D9/3.673</f>
        <v>920.63490334876133</v>
      </c>
      <c r="E21" s="32">
        <f t="shared" ref="E21:K28" si="7">E9/3.673</f>
        <v>37.571467465287228</v>
      </c>
      <c r="F21" s="32">
        <f t="shared" si="7"/>
        <v>39.477266539613396</v>
      </c>
      <c r="G21" s="32">
        <f t="shared" si="7"/>
        <v>53.090117070514566</v>
      </c>
      <c r="H21" s="32">
        <f t="shared" si="7"/>
        <v>40.208548870133413</v>
      </c>
      <c r="I21" s="32">
        <f t="shared" si="7"/>
        <v>50.912060985570378</v>
      </c>
      <c r="J21" s="32">
        <f t="shared" si="7"/>
        <v>55.232088920110961</v>
      </c>
      <c r="K21" s="32">
        <f t="shared" si="7"/>
        <v>52.172338687721208</v>
      </c>
      <c r="L21" s="109">
        <f t="shared" ref="L21" si="8">L9/3.673</f>
        <v>56.260056314456577</v>
      </c>
      <c r="M21" s="34"/>
      <c r="N21" s="34"/>
      <c r="O21" s="34"/>
      <c r="S21" s="108">
        <f t="shared" si="3"/>
        <v>7.6231962973046556</v>
      </c>
      <c r="T21" s="32">
        <f t="shared" si="3"/>
        <v>9.5289953716308187</v>
      </c>
      <c r="U21" s="32">
        <f t="shared" si="3"/>
        <v>9.2567383610127951</v>
      </c>
      <c r="V21" s="32">
        <f t="shared" si="3"/>
        <v>10.890280424720936</v>
      </c>
      <c r="W21" s="108">
        <f t="shared" si="3"/>
        <v>6.806425265450585</v>
      </c>
      <c r="X21" s="32">
        <f t="shared" si="3"/>
        <v>7.8954533079226792</v>
      </c>
      <c r="Y21" s="32">
        <f t="shared" si="3"/>
        <v>7.6231962973046556</v>
      </c>
      <c r="Z21" s="109">
        <f t="shared" si="3"/>
        <v>17.152191668935476</v>
      </c>
      <c r="AA21" s="32">
        <f t="shared" si="3"/>
        <v>11.434794445956983</v>
      </c>
      <c r="AB21" s="32">
        <f t="shared" si="3"/>
        <v>12.251565477811054</v>
      </c>
      <c r="AC21" s="32">
        <f t="shared" si="3"/>
        <v>12.796079499047101</v>
      </c>
      <c r="AD21" s="32">
        <f t="shared" si="3"/>
        <v>16.607677647699429</v>
      </c>
      <c r="AE21" s="108">
        <f t="shared" si="3"/>
        <v>11.707868227606861</v>
      </c>
      <c r="AF21" s="32">
        <f t="shared" si="3"/>
        <v>11.16253743533896</v>
      </c>
      <c r="AG21" s="32">
        <f t="shared" si="3"/>
        <v>8.8167710318540706</v>
      </c>
      <c r="AH21" s="109">
        <f t="shared" si="3"/>
        <v>8.4075989378492757</v>
      </c>
      <c r="AI21" s="32">
        <f t="shared" si="3"/>
        <v>12.640936166240735</v>
      </c>
      <c r="AJ21" s="32">
        <f t="shared" si="3"/>
        <v>10.618023414102913</v>
      </c>
      <c r="AK21" s="32">
        <f t="shared" si="3"/>
        <v>11.049006261911243</v>
      </c>
      <c r="AL21" s="32">
        <f t="shared" si="3"/>
        <v>16.879934658317453</v>
      </c>
      <c r="AM21" s="108">
        <f t="shared" si="3"/>
        <v>12.00881339878341</v>
      </c>
      <c r="AN21" s="32">
        <f t="shared" si="3"/>
        <v>12.877212088211271</v>
      </c>
      <c r="AO21" s="32">
        <f t="shared" si="3"/>
        <v>14.388238497141302</v>
      </c>
      <c r="AP21" s="109">
        <f t="shared" si="3"/>
        <v>15.958042828268272</v>
      </c>
      <c r="AQ21" s="32">
        <f t="shared" si="3"/>
        <v>10.541266676557587</v>
      </c>
      <c r="AR21" s="32">
        <f t="shared" si="3"/>
        <v>11.800091204627186</v>
      </c>
      <c r="AS21" s="32">
        <f t="shared" si="3"/>
        <v>12.333381325791359</v>
      </c>
      <c r="AT21" s="109">
        <f t="shared" si="3"/>
        <v>17.497599480745077</v>
      </c>
      <c r="AU21" s="32">
        <f t="shared" ref="AU21:AV21" si="9">AU9/3.673</f>
        <v>12.255639787197479</v>
      </c>
      <c r="AV21" s="32">
        <f t="shared" si="9"/>
        <v>12.369133989201108</v>
      </c>
      <c r="AW21" s="32">
        <f t="shared" ref="AW21:AY21" si="10">AW9/3.673</f>
        <v>15.098551182009421</v>
      </c>
      <c r="AX21" s="109">
        <f t="shared" si="10"/>
        <v>16.536731356048563</v>
      </c>
      <c r="AY21" s="32">
        <f t="shared" si="10"/>
        <v>10.78315180909992</v>
      </c>
      <c r="AZ21" s="32">
        <f t="shared" ref="AZ21" si="11">AZ9/3.673</f>
        <v>13.562652492544608</v>
      </c>
      <c r="BD21" s="51"/>
    </row>
    <row r="22" spans="2:56" ht="14.1" customHeight="1" x14ac:dyDescent="0.2">
      <c r="B22" s="8" t="s">
        <v>239</v>
      </c>
      <c r="C22" s="32"/>
      <c r="D22" s="32">
        <f>D10/3.673</f>
        <v>396.99564388783011</v>
      </c>
      <c r="E22" s="32">
        <f t="shared" si="7"/>
        <v>34.032126327252925</v>
      </c>
      <c r="F22" s="32">
        <f t="shared" si="7"/>
        <v>24.230873945004085</v>
      </c>
      <c r="G22" s="32">
        <f t="shared" si="7"/>
        <v>23.958616934386061</v>
      </c>
      <c r="H22" s="32">
        <f t="shared" si="7"/>
        <v>10.224884290770486</v>
      </c>
      <c r="I22" s="32">
        <f t="shared" si="7"/>
        <v>14.974135583991288</v>
      </c>
      <c r="J22" s="32">
        <f t="shared" si="7"/>
        <v>17.772763104870588</v>
      </c>
      <c r="K22" s="32">
        <f t="shared" si="7"/>
        <v>30.197930846719302</v>
      </c>
      <c r="L22" s="109">
        <f t="shared" ref="L22" si="12">L10/3.673</f>
        <v>32.350293688489245</v>
      </c>
      <c r="M22" s="32"/>
      <c r="N22" s="32"/>
      <c r="O22" s="32"/>
      <c r="S22" s="108">
        <f t="shared" si="3"/>
        <v>5.9896542335965153</v>
      </c>
      <c r="T22" s="32">
        <f t="shared" si="3"/>
        <v>11.707051456575007</v>
      </c>
      <c r="U22" s="32">
        <f t="shared" si="3"/>
        <v>7.3509392866866321</v>
      </c>
      <c r="V22" s="32">
        <f t="shared" si="3"/>
        <v>8.9844813503947734</v>
      </c>
      <c r="W22" s="108">
        <f t="shared" si="3"/>
        <v>5.1728832017424446</v>
      </c>
      <c r="X22" s="32">
        <f t="shared" si="3"/>
        <v>3.8115981486523278</v>
      </c>
      <c r="Y22" s="32">
        <f t="shared" si="3"/>
        <v>4.0838551592703514</v>
      </c>
      <c r="Z22" s="109">
        <f t="shared" si="3"/>
        <v>11.16253743533896</v>
      </c>
      <c r="AA22" s="32">
        <f t="shared" si="3"/>
        <v>5.1728832017424446</v>
      </c>
      <c r="AB22" s="32">
        <f t="shared" si="3"/>
        <v>5.9896542335965153</v>
      </c>
      <c r="AC22" s="32">
        <f t="shared" si="3"/>
        <v>7.8954533079226792</v>
      </c>
      <c r="AD22" s="32">
        <f t="shared" si="3"/>
        <v>4.9006261911244211</v>
      </c>
      <c r="AE22" s="108">
        <f t="shared" si="3"/>
        <v>5.0473727198475364</v>
      </c>
      <c r="AF22" s="32">
        <f t="shared" si="3"/>
        <v>5.9896542335965153</v>
      </c>
      <c r="AG22" s="32">
        <f t="shared" si="3"/>
        <v>2.8235774571195211</v>
      </c>
      <c r="AH22" s="109">
        <f t="shared" si="3"/>
        <v>1.0290881668712364</v>
      </c>
      <c r="AI22" s="32">
        <f t="shared" si="3"/>
        <v>8.0204872910427447</v>
      </c>
      <c r="AJ22" s="32">
        <f t="shared" si="3"/>
        <v>6.5341682548325615</v>
      </c>
      <c r="AK22" s="32">
        <f t="shared" si="3"/>
        <v>-2.0367546964334333</v>
      </c>
      <c r="AL22" s="32">
        <f t="shared" si="3"/>
        <v>2.4503130955622106</v>
      </c>
      <c r="AM22" s="108">
        <f t="shared" si="3"/>
        <v>1.2031102355686556</v>
      </c>
      <c r="AN22" s="32">
        <f t="shared" si="3"/>
        <v>2.2393139123332424</v>
      </c>
      <c r="AO22" s="32">
        <f t="shared" si="3"/>
        <v>5.842363190852164</v>
      </c>
      <c r="AP22" s="109">
        <f t="shared" si="3"/>
        <v>8.9100921284862125</v>
      </c>
      <c r="AQ22" s="32">
        <f t="shared" si="3"/>
        <v>5.824152525584898</v>
      </c>
      <c r="AR22" s="32">
        <f t="shared" si="3"/>
        <v>4.8086083688056975</v>
      </c>
      <c r="AS22" s="32">
        <f t="shared" si="3"/>
        <v>6.2362211894599326</v>
      </c>
      <c r="AT22" s="109">
        <f t="shared" si="3"/>
        <v>13.328948762868775</v>
      </c>
      <c r="AU22" s="32">
        <f t="shared" ref="AU22:AV22" si="13">AU10/3.673</f>
        <v>4.5320971194954165</v>
      </c>
      <c r="AV22" s="32">
        <f t="shared" si="13"/>
        <v>6.3150307350512733</v>
      </c>
      <c r="AW22" s="32">
        <f t="shared" ref="AW22:AY22" si="14">AW10/3.673</f>
        <v>7.0386622997299222</v>
      </c>
      <c r="AX22" s="109">
        <f t="shared" si="14"/>
        <v>14.464503534212632</v>
      </c>
      <c r="AY22" s="32">
        <f t="shared" si="14"/>
        <v>7.5908524509190478</v>
      </c>
      <c r="AZ22" s="32">
        <f t="shared" ref="AZ22" si="15">AZ10/3.673</f>
        <v>5.0589361139224973</v>
      </c>
      <c r="BD22" s="51"/>
    </row>
    <row r="23" spans="2:56" s="5" customFormat="1" ht="14.1" customHeight="1" x14ac:dyDescent="0.2">
      <c r="B23" s="8" t="s">
        <v>240</v>
      </c>
      <c r="C23" s="34"/>
      <c r="D23" s="34">
        <f>D11/3.673</f>
        <v>523.63925946093116</v>
      </c>
      <c r="E23" s="32">
        <f t="shared" si="7"/>
        <v>45.194663762591887</v>
      </c>
      <c r="F23" s="32">
        <f t="shared" si="7"/>
        <v>43.833378709501773</v>
      </c>
      <c r="G23" s="32">
        <f t="shared" si="7"/>
        <v>48.461747890008169</v>
      </c>
      <c r="H23" s="32">
        <f t="shared" si="7"/>
        <v>40.843452218894676</v>
      </c>
      <c r="I23" s="32">
        <f t="shared" si="7"/>
        <v>53.906888102368633</v>
      </c>
      <c r="J23" s="32">
        <f t="shared" si="7"/>
        <v>57.246380967830127</v>
      </c>
      <c r="K23" s="32">
        <f t="shared" si="7"/>
        <v>59.420637081404848</v>
      </c>
      <c r="L23" s="109">
        <f t="shared" ref="L23" si="16">L11/3.673</f>
        <v>63.390886814768152</v>
      </c>
      <c r="M23" s="34"/>
      <c r="N23" s="34"/>
      <c r="O23" s="34"/>
      <c r="S23" s="108">
        <f t="shared" si="3"/>
        <v>5.4451402123604682</v>
      </c>
      <c r="T23" s="32">
        <f t="shared" si="3"/>
        <v>17.696705690171523</v>
      </c>
      <c r="U23" s="32">
        <f t="shared" si="3"/>
        <v>10.073509392866866</v>
      </c>
      <c r="V23" s="32">
        <f t="shared" si="3"/>
        <v>11.979308467193031</v>
      </c>
      <c r="W23" s="108">
        <f t="shared" si="3"/>
        <v>9.5289953716308187</v>
      </c>
      <c r="X23" s="32">
        <f t="shared" si="3"/>
        <v>7.8954533079226792</v>
      </c>
      <c r="Y23" s="32">
        <f t="shared" si="3"/>
        <v>12.523822488429078</v>
      </c>
      <c r="Z23" s="109">
        <f t="shared" si="3"/>
        <v>13.885107541519194</v>
      </c>
      <c r="AA23" s="32">
        <f t="shared" si="3"/>
        <v>11.707051456575007</v>
      </c>
      <c r="AB23" s="32">
        <f t="shared" si="3"/>
        <v>12.251565477811054</v>
      </c>
      <c r="AC23" s="32">
        <f t="shared" si="3"/>
        <v>9.8012523822488422</v>
      </c>
      <c r="AD23" s="32">
        <f t="shared" si="3"/>
        <v>14.974135583991288</v>
      </c>
      <c r="AE23" s="108">
        <f t="shared" si="3"/>
        <v>14.653689082493875</v>
      </c>
      <c r="AF23" s="32">
        <f t="shared" si="3"/>
        <v>10.618023414102913</v>
      </c>
      <c r="AG23" s="32">
        <f t="shared" si="3"/>
        <v>13.582630002722571</v>
      </c>
      <c r="AH23" s="109">
        <f t="shared" si="3"/>
        <v>1.962973046555951</v>
      </c>
      <c r="AI23" s="32">
        <f t="shared" si="3"/>
        <v>11.026085251523224</v>
      </c>
      <c r="AJ23" s="32">
        <f t="shared" si="3"/>
        <v>18.51347672202559</v>
      </c>
      <c r="AK23" s="32">
        <f t="shared" si="3"/>
        <v>8.8603321535529531</v>
      </c>
      <c r="AL23" s="32">
        <f t="shared" si="3"/>
        <v>15.518649605227335</v>
      </c>
      <c r="AM23" s="108">
        <f t="shared" si="3"/>
        <v>9.2165424850756814</v>
      </c>
      <c r="AN23" s="32">
        <f t="shared" si="3"/>
        <v>15.213177239313911</v>
      </c>
      <c r="AO23" s="32">
        <f t="shared" si="3"/>
        <v>19.22728201771816</v>
      </c>
      <c r="AP23" s="109">
        <f t="shared" si="3"/>
        <v>13.173041987217502</v>
      </c>
      <c r="AQ23" s="32">
        <f t="shared" si="3"/>
        <v>14.966583203804523</v>
      </c>
      <c r="AR23" s="32">
        <f t="shared" si="3"/>
        <v>11.580488662032762</v>
      </c>
      <c r="AS23" s="32">
        <f t="shared" si="3"/>
        <v>15.852073861202648</v>
      </c>
      <c r="AT23" s="109">
        <f t="shared" si="3"/>
        <v>17.021491354364915</v>
      </c>
      <c r="AU23" s="32">
        <f t="shared" ref="AU23:AV23" si="17">AU11/3.673</f>
        <v>13.59132600958127</v>
      </c>
      <c r="AV23" s="32">
        <f t="shared" si="17"/>
        <v>14.912582206264634</v>
      </c>
      <c r="AW23" s="32">
        <f t="shared" ref="AW23:AY23" si="18">AW11/3.673</f>
        <v>16.098451166253014</v>
      </c>
      <c r="AX23" s="109">
        <f t="shared" si="18"/>
        <v>18.788527432669223</v>
      </c>
      <c r="AY23" s="32">
        <f t="shared" si="18"/>
        <v>13.121862484739721</v>
      </c>
      <c r="AZ23" s="32">
        <f t="shared" ref="AZ23" si="19">AZ11/3.673</f>
        <v>13.569814262554043</v>
      </c>
      <c r="BD23" s="51"/>
    </row>
    <row r="24" spans="2:56" s="5" customFormat="1" ht="14.1" customHeight="1" x14ac:dyDescent="0.2">
      <c r="B24" s="8" t="s">
        <v>241</v>
      </c>
      <c r="C24" s="34"/>
      <c r="D24" s="34"/>
      <c r="E24" s="32">
        <f t="shared" si="7"/>
        <v>2.6136673019330248</v>
      </c>
      <c r="F24" s="32">
        <f t="shared" si="7"/>
        <v>3.2398584263544787</v>
      </c>
      <c r="G24" s="32">
        <f t="shared" si="7"/>
        <v>3.8115981486523278</v>
      </c>
      <c r="H24" s="32">
        <f t="shared" si="7"/>
        <v>3.3702695344405114</v>
      </c>
      <c r="I24" s="32">
        <f t="shared" si="7"/>
        <v>5.1728832017424446</v>
      </c>
      <c r="J24" s="32">
        <f t="shared" si="7"/>
        <v>2.6293949930347575</v>
      </c>
      <c r="K24" s="32">
        <f t="shared" si="7"/>
        <v>3.0688810236863597</v>
      </c>
      <c r="L24" s="109">
        <f t="shared" ref="L24" si="20">L12/3.673</f>
        <v>3.5777441219972776</v>
      </c>
      <c r="M24" s="32"/>
      <c r="N24" s="32"/>
      <c r="O24" s="32"/>
      <c r="P24" s="8"/>
      <c r="Q24" s="8"/>
      <c r="R24" s="8"/>
      <c r="S24" s="108">
        <f t="shared" si="3"/>
        <v>0.68064252654505852</v>
      </c>
      <c r="T24" s="32">
        <f t="shared" si="3"/>
        <v>1.0890280424720937</v>
      </c>
      <c r="U24" s="32">
        <f t="shared" si="3"/>
        <v>0.49006261911244214</v>
      </c>
      <c r="V24" s="32">
        <f t="shared" si="3"/>
        <v>0.35393411380343043</v>
      </c>
      <c r="W24" s="108">
        <f t="shared" si="3"/>
        <v>0.62619112442145375</v>
      </c>
      <c r="X24" s="32">
        <f t="shared" si="3"/>
        <v>0.46283691805063981</v>
      </c>
      <c r="Y24" s="32">
        <f t="shared" si="3"/>
        <v>0.81677103185407018</v>
      </c>
      <c r="Z24" s="109">
        <f t="shared" si="3"/>
        <v>1.3340593520283148</v>
      </c>
      <c r="AA24" s="32">
        <f t="shared" si="3"/>
        <v>0.87122243397767496</v>
      </c>
      <c r="AB24" s="32">
        <f t="shared" si="3"/>
        <v>1.3340593520283148</v>
      </c>
      <c r="AC24" s="32">
        <f t="shared" si="3"/>
        <v>0.87122243397767496</v>
      </c>
      <c r="AD24" s="32">
        <f t="shared" si="3"/>
        <v>0.81677103185407018</v>
      </c>
      <c r="AE24" s="108">
        <f t="shared" si="3"/>
        <v>0.62673563844268998</v>
      </c>
      <c r="AF24" s="32">
        <f t="shared" si="3"/>
        <v>0.81677103185407018</v>
      </c>
      <c r="AG24" s="32">
        <f t="shared" si="3"/>
        <v>0.79335692894092025</v>
      </c>
      <c r="AH24" s="109">
        <f t="shared" si="3"/>
        <v>1.2363190852164441</v>
      </c>
      <c r="AI24" s="32">
        <f t="shared" si="3"/>
        <v>1.0829100081677101</v>
      </c>
      <c r="AJ24" s="32">
        <f t="shared" si="3"/>
        <v>1.0890280424720937</v>
      </c>
      <c r="AK24" s="32">
        <f t="shared" si="3"/>
        <v>1.5524094745439694</v>
      </c>
      <c r="AL24" s="32">
        <f t="shared" si="3"/>
        <v>1.361285053090117</v>
      </c>
      <c r="AM24" s="108">
        <f t="shared" si="3"/>
        <v>1.3301282993112247</v>
      </c>
      <c r="AN24" s="32">
        <f t="shared" si="3"/>
        <v>1.2698066975224611</v>
      </c>
      <c r="AO24" s="32">
        <f t="shared" si="3"/>
        <v>0.7949095555504343</v>
      </c>
      <c r="AP24" s="109">
        <f t="shared" si="3"/>
        <v>-0.76553394077354686</v>
      </c>
      <c r="AQ24" s="32">
        <f t="shared" si="3"/>
        <v>0.78103734067928099</v>
      </c>
      <c r="AR24" s="32">
        <f t="shared" si="3"/>
        <v>0.86858310231391245</v>
      </c>
      <c r="AS24" s="32">
        <f t="shared" si="3"/>
        <v>0.71101689522043743</v>
      </c>
      <c r="AT24" s="109">
        <f t="shared" si="3"/>
        <v>0.70824368547272931</v>
      </c>
      <c r="AU24" s="32">
        <f t="shared" ref="AU24:AV24" si="21">AU12/3.673</f>
        <v>1.4605342649595245</v>
      </c>
      <c r="AV24" s="32">
        <f t="shared" si="21"/>
        <v>0.72594204571603593</v>
      </c>
      <c r="AW24" s="32">
        <f t="shared" ref="AW24:AY24" si="22">AW12/3.673</f>
        <v>0.94724607461584509</v>
      </c>
      <c r="AX24" s="109">
        <f t="shared" si="22"/>
        <v>0.44402173670587136</v>
      </c>
      <c r="AY24" s="32">
        <f t="shared" si="22"/>
        <v>0.86717933497095934</v>
      </c>
      <c r="AZ24" s="32">
        <f t="shared" ref="AZ24" si="23">AZ12/3.673</f>
        <v>0.9866298928559758</v>
      </c>
      <c r="BD24" s="51"/>
    </row>
    <row r="25" spans="2:56" ht="14.1" customHeight="1" x14ac:dyDescent="0.2">
      <c r="B25" s="8" t="s">
        <v>242</v>
      </c>
      <c r="C25" s="11"/>
      <c r="D25" s="11"/>
      <c r="E25" s="32">
        <f t="shared" si="7"/>
        <v>63.163626463381433</v>
      </c>
      <c r="F25" s="32">
        <f t="shared" si="7"/>
        <v>61.802341410291312</v>
      </c>
      <c r="G25" s="32">
        <f t="shared" si="7"/>
        <v>54.723659134222707</v>
      </c>
      <c r="H25" s="32">
        <f t="shared" si="7"/>
        <v>44.854070242308744</v>
      </c>
      <c r="I25" s="32">
        <f t="shared" si="7"/>
        <v>75.687448951810509</v>
      </c>
      <c r="J25" s="32">
        <f t="shared" si="7"/>
        <v>73.761421468117263</v>
      </c>
      <c r="K25" s="32">
        <f t="shared" si="7"/>
        <v>78.533079226790093</v>
      </c>
      <c r="L25" s="109">
        <f t="shared" ref="L25" si="24">L13/3.673</f>
        <v>90.768462577171107</v>
      </c>
      <c r="M25" s="61"/>
      <c r="N25" s="61"/>
      <c r="O25" s="61"/>
      <c r="P25" s="5"/>
      <c r="Q25" s="5"/>
      <c r="R25" s="5"/>
      <c r="S25" s="108">
        <f t="shared" si="3"/>
        <v>12.796079499047101</v>
      </c>
      <c r="T25" s="32">
        <f t="shared" si="3"/>
        <v>27.22570106180234</v>
      </c>
      <c r="U25" s="32">
        <f t="shared" si="3"/>
        <v>5.7173972229784917</v>
      </c>
      <c r="V25" s="32">
        <f t="shared" si="3"/>
        <v>17.696705690171523</v>
      </c>
      <c r="W25" s="108">
        <f t="shared" si="3"/>
        <v>-3.2670841274162807</v>
      </c>
      <c r="X25" s="32">
        <f t="shared" si="3"/>
        <v>20.963789817587802</v>
      </c>
      <c r="Y25" s="32">
        <f t="shared" si="3"/>
        <v>18.24121971140757</v>
      </c>
      <c r="Z25" s="109">
        <f t="shared" si="3"/>
        <v>25.864416008712222</v>
      </c>
      <c r="AA25" s="32">
        <f t="shared" si="3"/>
        <v>14.429621562755241</v>
      </c>
      <c r="AB25" s="32">
        <f t="shared" si="3"/>
        <v>8.9844813503947734</v>
      </c>
      <c r="AC25" s="32">
        <f t="shared" si="3"/>
        <v>17.968962700789547</v>
      </c>
      <c r="AD25" s="32">
        <f t="shared" si="3"/>
        <v>13.068336509665123</v>
      </c>
      <c r="AE25" s="108">
        <f t="shared" si="3"/>
        <v>12.605499591614484</v>
      </c>
      <c r="AF25" s="32">
        <f t="shared" si="3"/>
        <v>11.16253743533896</v>
      </c>
      <c r="AG25" s="32">
        <f t="shared" si="3"/>
        <v>11.935475088483528</v>
      </c>
      <c r="AH25" s="109">
        <f t="shared" si="3"/>
        <v>9.318812959433707</v>
      </c>
      <c r="AI25" s="32">
        <f t="shared" si="3"/>
        <v>15.420554857065058</v>
      </c>
      <c r="AJ25" s="32">
        <f t="shared" si="3"/>
        <v>18.785733732643614</v>
      </c>
      <c r="AK25" s="32">
        <f t="shared" si="3"/>
        <v>15.966784644704601</v>
      </c>
      <c r="AL25" s="32">
        <f t="shared" si="3"/>
        <v>25.592158998094202</v>
      </c>
      <c r="AM25" s="108">
        <f t="shared" si="3"/>
        <v>19.251927547571555</v>
      </c>
      <c r="AN25" s="32">
        <f t="shared" si="3"/>
        <v>17.479716852708957</v>
      </c>
      <c r="AO25" s="32">
        <f t="shared" si="3"/>
        <v>19.338431197158382</v>
      </c>
      <c r="AP25" s="109">
        <f t="shared" si="3"/>
        <v>17.986018335046914</v>
      </c>
      <c r="AQ25" s="32">
        <f t="shared" si="3"/>
        <v>22.883081165701419</v>
      </c>
      <c r="AR25" s="32">
        <f t="shared" si="3"/>
        <v>16.024274949519285</v>
      </c>
      <c r="AS25" s="32">
        <f t="shared" si="3"/>
        <v>18.6550009251734</v>
      </c>
      <c r="AT25" s="109">
        <f t="shared" si="3"/>
        <v>20.970722186395978</v>
      </c>
      <c r="AU25" s="32">
        <f t="shared" ref="AU25:AV25" si="25">AU13/3.673</f>
        <v>23.187273205550255</v>
      </c>
      <c r="AV25" s="32">
        <f t="shared" si="25"/>
        <v>20.3616562544623</v>
      </c>
      <c r="AW25" s="32">
        <f t="shared" ref="AW25:AY25" si="26">AW13/3.673</f>
        <v>19.835430162283092</v>
      </c>
      <c r="AX25" s="109">
        <f t="shared" si="26"/>
        <v>27.418560217803915</v>
      </c>
      <c r="AY25" s="32">
        <f t="shared" si="26"/>
        <v>29.576250527141724</v>
      </c>
      <c r="AZ25" s="32">
        <f t="shared" ref="AZ25" si="27">AZ13/3.673</f>
        <v>26.159070798606152</v>
      </c>
    </row>
    <row r="26" spans="2:56" s="5" customFormat="1" ht="14.1" customHeight="1" x14ac:dyDescent="0.2">
      <c r="B26" s="5" t="s">
        <v>243</v>
      </c>
      <c r="C26" s="164"/>
      <c r="D26" s="164"/>
      <c r="E26" s="34">
        <f t="shared" si="7"/>
        <v>679.71685270895728</v>
      </c>
      <c r="F26" s="34">
        <f t="shared" si="7"/>
        <v>606.56139395589435</v>
      </c>
      <c r="G26" s="34">
        <f t="shared" si="7"/>
        <v>664.57936291859517</v>
      </c>
      <c r="H26" s="34">
        <f t="shared" si="7"/>
        <v>485.80451946637623</v>
      </c>
      <c r="I26" s="34">
        <f t="shared" si="7"/>
        <v>603.59379254015789</v>
      </c>
      <c r="J26" s="34">
        <f t="shared" si="7"/>
        <v>604.47717353574694</v>
      </c>
      <c r="K26" s="34">
        <f t="shared" si="7"/>
        <v>655.9038932752519</v>
      </c>
      <c r="L26" s="111">
        <f t="shared" ref="L26" si="28">L14/3.673</f>
        <v>693.60165189047541</v>
      </c>
      <c r="M26" s="63"/>
      <c r="N26" s="63"/>
      <c r="O26" s="63"/>
      <c r="S26" s="121">
        <f t="shared" ref="S26:AT26" si="29">S14/3.673</f>
        <v>144.70460114347944</v>
      </c>
      <c r="T26" s="62">
        <f t="shared" si="29"/>
        <v>193.30247753879661</v>
      </c>
      <c r="U26" s="62">
        <f t="shared" si="29"/>
        <v>160.84944187312823</v>
      </c>
      <c r="V26" s="62">
        <f t="shared" si="29"/>
        <v>180.58807514293491</v>
      </c>
      <c r="W26" s="121">
        <f t="shared" si="29"/>
        <v>126.40893002994827</v>
      </c>
      <c r="X26" s="62">
        <f t="shared" si="29"/>
        <v>155.649332970324</v>
      </c>
      <c r="Y26" s="62">
        <f t="shared" si="29"/>
        <v>154.91423904165532</v>
      </c>
      <c r="Z26" s="122">
        <f t="shared" si="29"/>
        <v>169.58889191396679</v>
      </c>
      <c r="AA26" s="62">
        <f t="shared" si="29"/>
        <v>153.87966240130683</v>
      </c>
      <c r="AB26" s="62">
        <f t="shared" si="29"/>
        <v>166.04955077593246</v>
      </c>
      <c r="AC26" s="62">
        <f t="shared" si="29"/>
        <v>187.91178872855977</v>
      </c>
      <c r="AD26" s="62">
        <f t="shared" si="29"/>
        <v>157.09229512659951</v>
      </c>
      <c r="AE26" s="121">
        <f t="shared" si="29"/>
        <v>143.72937653144567</v>
      </c>
      <c r="AF26" s="62">
        <f t="shared" si="29"/>
        <v>144.29621562755241</v>
      </c>
      <c r="AG26" s="62">
        <f t="shared" si="29"/>
        <v>115.47046011434794</v>
      </c>
      <c r="AH26" s="122">
        <f t="shared" si="29"/>
        <v>109.71542129112581</v>
      </c>
      <c r="AI26" s="62">
        <f t="shared" si="29"/>
        <v>155.19386156108899</v>
      </c>
      <c r="AJ26" s="62">
        <f t="shared" si="29"/>
        <v>165.80451946637626</v>
      </c>
      <c r="AK26" s="62">
        <f t="shared" si="29"/>
        <v>117.59297576912607</v>
      </c>
      <c r="AL26" s="62">
        <f t="shared" si="29"/>
        <v>165.26000544514022</v>
      </c>
      <c r="AM26" s="121">
        <f t="shared" si="29"/>
        <v>141.17204113629361</v>
      </c>
      <c r="AN26" s="62">
        <f t="shared" si="29"/>
        <v>150.1870405662946</v>
      </c>
      <c r="AO26" s="62">
        <f t="shared" si="29"/>
        <v>152.54602853757157</v>
      </c>
      <c r="AP26" s="122">
        <f t="shared" si="29"/>
        <v>160.46679390695729</v>
      </c>
      <c r="AQ26" s="62">
        <f t="shared" si="29"/>
        <v>162.09103133011729</v>
      </c>
      <c r="AR26" s="62">
        <f t="shared" si="29"/>
        <v>153.79541145963805</v>
      </c>
      <c r="AS26" s="62">
        <f t="shared" si="29"/>
        <v>162.7511030624745</v>
      </c>
      <c r="AT26" s="122">
        <f t="shared" si="29"/>
        <v>177.26634742302195</v>
      </c>
      <c r="AU26" s="62">
        <f t="shared" ref="AU26:AV26" si="30">AU14/3.673</f>
        <v>165.06670389323381</v>
      </c>
      <c r="AV26" s="62">
        <f t="shared" si="30"/>
        <v>169.0234430948982</v>
      </c>
      <c r="AW26" s="62">
        <f t="shared" ref="AW26:AY26" si="31">AW14/3.673</f>
        <v>172.00493307282997</v>
      </c>
      <c r="AX26" s="122">
        <f t="shared" si="31"/>
        <v>187.54102909244205</v>
      </c>
      <c r="AY26" s="62">
        <f t="shared" si="31"/>
        <v>174.62847161175355</v>
      </c>
      <c r="AZ26" s="62">
        <f t="shared" ref="AZ26" si="32">AZ14/3.673</f>
        <v>172.92476924074725</v>
      </c>
      <c r="BA26" s="165"/>
      <c r="BB26" s="165"/>
      <c r="BC26" s="165"/>
      <c r="BD26" s="185"/>
    </row>
    <row r="27" spans="2:56" ht="14.1" customHeight="1" x14ac:dyDescent="0.2">
      <c r="B27" s="8" t="s">
        <v>244</v>
      </c>
      <c r="C27" s="46"/>
      <c r="D27" s="46"/>
      <c r="E27" s="32">
        <f t="shared" si="7"/>
        <v>144.84072964878845</v>
      </c>
      <c r="F27" s="32">
        <f t="shared" si="7"/>
        <v>146.20201470187857</v>
      </c>
      <c r="G27" s="32">
        <f t="shared" si="7"/>
        <v>161.17615028586985</v>
      </c>
      <c r="H27" s="32">
        <f t="shared" si="7"/>
        <v>173.58208548870135</v>
      </c>
      <c r="I27" s="32">
        <f t="shared" si="7"/>
        <v>148.10781377620472</v>
      </c>
      <c r="J27" s="32">
        <f t="shared" si="7"/>
        <v>189.6443577841581</v>
      </c>
      <c r="K27" s="32">
        <f t="shared" si="7"/>
        <v>213.94146474271713</v>
      </c>
      <c r="L27" s="109">
        <f t="shared" ref="L27" si="33">L15/3.673</f>
        <v>211.25037591716867</v>
      </c>
      <c r="M27" s="60"/>
      <c r="N27" s="60"/>
      <c r="O27" s="60"/>
      <c r="P27" s="56"/>
      <c r="Q27" s="56"/>
      <c r="R27" s="56"/>
      <c r="S27" s="123">
        <f t="shared" ref="S27:AT28" si="34">S15/3.673</f>
        <v>34.032126327252925</v>
      </c>
      <c r="T27" s="46">
        <f t="shared" si="34"/>
        <v>34.576640348488972</v>
      </c>
      <c r="U27" s="46">
        <f t="shared" si="34"/>
        <v>34.576640348488972</v>
      </c>
      <c r="V27" s="46">
        <f t="shared" si="34"/>
        <v>41.655322624557584</v>
      </c>
      <c r="W27" s="123">
        <f t="shared" si="34"/>
        <v>34.848897359106999</v>
      </c>
      <c r="X27" s="46">
        <f t="shared" si="34"/>
        <v>34.848897359106999</v>
      </c>
      <c r="Y27" s="46">
        <f t="shared" si="34"/>
        <v>36.210182412197113</v>
      </c>
      <c r="Z27" s="124">
        <f t="shared" si="34"/>
        <v>40.294037571467463</v>
      </c>
      <c r="AA27" s="46">
        <f t="shared" si="34"/>
        <v>36.754696433433161</v>
      </c>
      <c r="AB27" s="46">
        <f t="shared" si="34"/>
        <v>37.02695344405118</v>
      </c>
      <c r="AC27" s="46">
        <f t="shared" si="34"/>
        <v>46.011434794445954</v>
      </c>
      <c r="AD27" s="46">
        <f t="shared" si="34"/>
        <v>41.655322624557584</v>
      </c>
      <c r="AE27" s="123">
        <f t="shared" si="34"/>
        <v>39.491423904165529</v>
      </c>
      <c r="AF27" s="46">
        <f t="shared" si="34"/>
        <v>40.021780560849443</v>
      </c>
      <c r="AG27" s="46">
        <f t="shared" si="34"/>
        <v>42.663490334876123</v>
      </c>
      <c r="AH27" s="124">
        <f t="shared" si="34"/>
        <v>51.537163081949373</v>
      </c>
      <c r="AI27" s="46">
        <f t="shared" si="34"/>
        <v>44.278630591968408</v>
      </c>
      <c r="AJ27" s="46">
        <f t="shared" si="34"/>
        <v>47.372719847536075</v>
      </c>
      <c r="AK27" s="46">
        <f t="shared" si="34"/>
        <v>14.00136128505309</v>
      </c>
      <c r="AL27" s="46">
        <f t="shared" si="34"/>
        <v>42.472093656411651</v>
      </c>
      <c r="AM27" s="123">
        <f t="shared" si="34"/>
        <v>40.896202310750681</v>
      </c>
      <c r="AN27" s="46">
        <f t="shared" si="34"/>
        <v>50.572011979308471</v>
      </c>
      <c r="AO27" s="46">
        <f t="shared" si="34"/>
        <v>45.95484922994266</v>
      </c>
      <c r="AP27" s="124">
        <f t="shared" si="34"/>
        <v>52.227118933219863</v>
      </c>
      <c r="AQ27" s="46">
        <f t="shared" si="34"/>
        <v>48.288729159642671</v>
      </c>
      <c r="AR27" s="46">
        <f t="shared" si="34"/>
        <v>52.006955935432586</v>
      </c>
      <c r="AS27" s="46">
        <f t="shared" si="34"/>
        <v>56.571272296722711</v>
      </c>
      <c r="AT27" s="124">
        <f t="shared" si="34"/>
        <v>57.074507350919163</v>
      </c>
      <c r="AU27" s="46">
        <f t="shared" ref="AU27:AV27" si="35">AU15/3.673</f>
        <v>56.100155077744965</v>
      </c>
      <c r="AV27" s="46">
        <f t="shared" si="35"/>
        <v>57.760462256696087</v>
      </c>
      <c r="AW27" s="46">
        <f t="shared" ref="AW27:AY27" si="36">AW15/3.673</f>
        <v>43.45761788391372</v>
      </c>
      <c r="AX27" s="124">
        <f t="shared" si="36"/>
        <v>53.932140698813924</v>
      </c>
      <c r="AY27" s="46">
        <f t="shared" si="36"/>
        <v>49.183384859075296</v>
      </c>
      <c r="AZ27" s="46">
        <f t="shared" ref="AZ27" si="37">AZ15/3.673</f>
        <v>51.467747372764308</v>
      </c>
      <c r="BD27" s="64"/>
    </row>
    <row r="28" spans="2:56" s="5" customFormat="1" ht="14.1" customHeight="1" thickBot="1" x14ac:dyDescent="0.25">
      <c r="B28" s="104" t="s">
        <v>245</v>
      </c>
      <c r="C28" s="105"/>
      <c r="D28" s="105"/>
      <c r="E28" s="105">
        <f t="shared" si="7"/>
        <v>824.55758235774567</v>
      </c>
      <c r="F28" s="105">
        <f t="shared" si="7"/>
        <v>752.76340865777297</v>
      </c>
      <c r="G28" s="105">
        <f t="shared" si="7"/>
        <v>825.75551320446505</v>
      </c>
      <c r="H28" s="105">
        <f t="shared" si="7"/>
        <v>659.38660495507759</v>
      </c>
      <c r="I28" s="105">
        <f t="shared" si="7"/>
        <v>751.70160631636259</v>
      </c>
      <c r="J28" s="105">
        <f t="shared" si="7"/>
        <v>794.12153131990499</v>
      </c>
      <c r="K28" s="105">
        <f t="shared" si="7"/>
        <v>869.84535801796892</v>
      </c>
      <c r="L28" s="113">
        <f t="shared" ref="L28" si="38">L16/3.673</f>
        <v>904.85202780764416</v>
      </c>
      <c r="M28" s="34"/>
      <c r="N28" s="34"/>
      <c r="O28" s="34"/>
      <c r="P28" s="172"/>
      <c r="Q28" s="172"/>
      <c r="R28" s="172"/>
      <c r="S28" s="183">
        <f t="shared" si="34"/>
        <v>178.73672747073238</v>
      </c>
      <c r="T28" s="182">
        <f t="shared" si="34"/>
        <v>227.87911788728559</v>
      </c>
      <c r="U28" s="182">
        <f t="shared" si="34"/>
        <v>195.42608222161718</v>
      </c>
      <c r="V28" s="182">
        <f t="shared" si="34"/>
        <v>222.2433977674925</v>
      </c>
      <c r="W28" s="183">
        <f t="shared" si="34"/>
        <v>161.25782738905525</v>
      </c>
      <c r="X28" s="182">
        <f t="shared" si="34"/>
        <v>190.85216444323441</v>
      </c>
      <c r="Y28" s="182">
        <f t="shared" si="34"/>
        <v>191.12442145385242</v>
      </c>
      <c r="Z28" s="184">
        <f t="shared" si="34"/>
        <v>209.88292948543423</v>
      </c>
      <c r="AA28" s="182">
        <f t="shared" si="34"/>
        <v>190.63435883474</v>
      </c>
      <c r="AB28" s="182">
        <f t="shared" si="34"/>
        <v>203.07650421998366</v>
      </c>
      <c r="AC28" s="182">
        <f t="shared" si="34"/>
        <v>233.92322352300573</v>
      </c>
      <c r="AD28" s="182">
        <f t="shared" si="34"/>
        <v>198.74761775115709</v>
      </c>
      <c r="AE28" s="183">
        <f t="shared" si="34"/>
        <v>183.22080043561118</v>
      </c>
      <c r="AF28" s="182">
        <f t="shared" si="34"/>
        <v>184.31799618840185</v>
      </c>
      <c r="AG28" s="182">
        <f t="shared" si="34"/>
        <v>158.13395044922407</v>
      </c>
      <c r="AH28" s="184">
        <f t="shared" si="34"/>
        <v>161.25258437307517</v>
      </c>
      <c r="AI28" s="182">
        <f t="shared" si="34"/>
        <v>199.4724921530574</v>
      </c>
      <c r="AJ28" s="182">
        <f t="shared" si="34"/>
        <v>213.17723931391234</v>
      </c>
      <c r="AK28" s="182">
        <f t="shared" si="34"/>
        <v>131.59433705417916</v>
      </c>
      <c r="AL28" s="182">
        <f t="shared" si="34"/>
        <v>207.73209910155185</v>
      </c>
      <c r="AM28" s="183">
        <f t="shared" si="34"/>
        <v>182.0682434470443</v>
      </c>
      <c r="AN28" s="182">
        <f t="shared" si="34"/>
        <v>200.75905254560305</v>
      </c>
      <c r="AO28" s="182">
        <f t="shared" si="34"/>
        <v>198.50087776751423</v>
      </c>
      <c r="AP28" s="184">
        <f t="shared" si="34"/>
        <v>212.69391284017715</v>
      </c>
      <c r="AQ28" s="182">
        <f t="shared" si="34"/>
        <v>210.37976048975997</v>
      </c>
      <c r="AR28" s="182">
        <f t="shared" si="34"/>
        <v>205.8023673950706</v>
      </c>
      <c r="AS28" s="182">
        <f t="shared" si="34"/>
        <v>219.32237535919722</v>
      </c>
      <c r="AT28" s="184">
        <f t="shared" si="34"/>
        <v>234.34085477394112</v>
      </c>
      <c r="AU28" s="182">
        <f t="shared" ref="AU28:AV28" si="39">AU16/3.673</f>
        <v>221.16685897097878</v>
      </c>
      <c r="AV28" s="182">
        <f t="shared" si="39"/>
        <v>226.78390535159429</v>
      </c>
      <c r="AW28" s="182">
        <f t="shared" ref="AW28:AY28" si="40">AW16/3.673</f>
        <v>215.46255095674371</v>
      </c>
      <c r="AX28" s="184">
        <f t="shared" si="40"/>
        <v>241.47316979125597</v>
      </c>
      <c r="AY28" s="182">
        <f t="shared" si="40"/>
        <v>223.81185647082884</v>
      </c>
      <c r="AZ28" s="182">
        <f t="shared" ref="AZ28" si="41">AZ16/3.673</f>
        <v>224.39251661351156</v>
      </c>
      <c r="BA28" s="165"/>
      <c r="BB28" s="165"/>
      <c r="BC28" s="165"/>
      <c r="BD28" s="55"/>
    </row>
    <row r="29" spans="2:56" ht="14.1" customHeight="1" thickTop="1" x14ac:dyDescent="0.2">
      <c r="B29" s="67"/>
      <c r="E29" s="32"/>
      <c r="F29" s="32"/>
      <c r="G29" s="32"/>
      <c r="H29" s="32"/>
      <c r="I29" s="32"/>
      <c r="J29" s="46"/>
      <c r="K29" s="46"/>
      <c r="L29" s="46"/>
      <c r="M29" s="46"/>
      <c r="N29" s="46"/>
      <c r="O29" s="46"/>
      <c r="P29" s="67"/>
      <c r="Q29" s="67"/>
      <c r="R29" s="67"/>
      <c r="AI29" s="32"/>
      <c r="AJ29" s="32"/>
      <c r="AK29" s="32"/>
      <c r="AL29" s="32"/>
      <c r="AM29" s="32"/>
      <c r="AN29" s="32"/>
      <c r="AO29" s="32"/>
      <c r="AP29" s="32"/>
      <c r="AQ29" s="32"/>
      <c r="AR29" s="32"/>
      <c r="AS29" s="32"/>
      <c r="AT29" s="32"/>
      <c r="AU29" s="32"/>
      <c r="AV29" s="32"/>
      <c r="AW29" s="32"/>
      <c r="AX29" s="32"/>
      <c r="AY29" s="32"/>
      <c r="AZ29" s="32"/>
    </row>
    <row r="30" spans="2:56" x14ac:dyDescent="0.2">
      <c r="B30" s="11"/>
      <c r="W30" s="46"/>
      <c r="X30" s="46"/>
      <c r="Y30" s="46"/>
      <c r="Z30" s="46"/>
      <c r="AA30" s="46"/>
      <c r="AB30" s="46"/>
      <c r="AC30" s="46"/>
      <c r="AD30" s="46"/>
      <c r="AE30" s="46"/>
      <c r="AF30" s="46"/>
      <c r="AG30" s="46"/>
      <c r="AH30" s="46"/>
      <c r="AI30" s="46"/>
      <c r="AJ30" s="46"/>
      <c r="AK30" s="46"/>
      <c r="AL30" s="46"/>
      <c r="AM30" s="46"/>
      <c r="AN30" s="46"/>
      <c r="AO30" s="46"/>
      <c r="AP30" s="46"/>
      <c r="AQ30" s="46"/>
      <c r="AR30" s="46"/>
      <c r="AS30" s="46"/>
      <c r="AT30" s="46"/>
      <c r="AU30" s="46"/>
      <c r="AV30" s="46"/>
      <c r="AW30" s="46"/>
      <c r="AX30" s="46"/>
      <c r="AY30" s="46"/>
      <c r="AZ30" s="46"/>
    </row>
  </sheetData>
  <sheetProtection algorithmName="SHA-512" hashValue="0mqv9Fs8kWkXnYpY5oTZrOxDC7eLvqQRtgYIOW60AjBLRUOW7Duea2zMesZPG/L3OgHOOxygfeWx/h5gEArhGA==" saltValue="bqL9DPJ5TpO8fV7HnLCeEg==" spinCount="100000" sheet="1" objects="1" scenarios="1"/>
  <phoneticPr fontId="4" type="noConversion"/>
  <pageMargins left="0.70866141732283472" right="0.70866141732283472" top="0.74803149606299213" bottom="0.74803149606299213" header="0.31496062992125984" footer="0.31496062992125984"/>
  <pageSetup paperSize="9" orientation="portrait" r:id="rId1"/>
  <headerFooter>
    <oddHeader>&amp;L&amp;"arial"&amp;10&amp;K737373 ADNOC Classification: Public&amp;1#_x000D_</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F63A5F-A109-4FC4-8A97-7ADEDF30C447}">
  <sheetPr>
    <pageSetUpPr autoPageBreaks="0" fitToPage="1"/>
  </sheetPr>
  <dimension ref="B1:BD20"/>
  <sheetViews>
    <sheetView showGridLines="0" zoomScale="120" zoomScaleNormal="120" workbookViewId="0">
      <pane xSplit="2" ySplit="7" topLeftCell="AU8" activePane="bottomRight" state="frozen"/>
      <selection pane="topRight" activeCell="C1" sqref="C1"/>
      <selection pane="bottomLeft" activeCell="A8" sqref="A8"/>
      <selection pane="bottomRight" activeCell="B1" sqref="B1"/>
    </sheetView>
  </sheetViews>
  <sheetFormatPr defaultColWidth="9.59765625" defaultRowHeight="12.75" x14ac:dyDescent="0.2"/>
  <cols>
    <col min="1" max="1" width="3" style="8" customWidth="1"/>
    <col min="2" max="2" width="81" style="8" customWidth="1"/>
    <col min="3" max="4" width="13" style="8" hidden="1" customWidth="1"/>
    <col min="5" max="12" width="13" style="8" customWidth="1"/>
    <col min="13" max="17" width="11" style="8" hidden="1" customWidth="1"/>
    <col min="18" max="52" width="13" style="8" customWidth="1"/>
    <col min="53" max="55" width="9.59765625" style="3"/>
    <col min="56" max="56" width="11" style="11" customWidth="1"/>
    <col min="57" max="77" width="11" style="8" customWidth="1"/>
    <col min="78" max="16384" width="9.59765625" style="8"/>
  </cols>
  <sheetData>
    <row r="1" spans="2:56" s="6" customFormat="1" x14ac:dyDescent="0.2">
      <c r="B1" s="4" t="s">
        <v>303</v>
      </c>
      <c r="M1" s="7"/>
      <c r="N1" s="7"/>
      <c r="O1" s="7"/>
      <c r="P1" s="7"/>
      <c r="Q1" s="7"/>
      <c r="R1" s="7"/>
      <c r="BA1" s="3"/>
      <c r="BB1" s="3"/>
      <c r="BC1" s="3"/>
      <c r="BD1" s="3"/>
    </row>
    <row r="2" spans="2:56" s="6" customFormat="1" x14ac:dyDescent="0.2">
      <c r="M2" s="7"/>
      <c r="N2" s="7"/>
      <c r="O2" s="7"/>
      <c r="P2" s="7"/>
      <c r="Q2" s="7"/>
      <c r="R2" s="7"/>
      <c r="BA2" s="3"/>
      <c r="BB2" s="3"/>
      <c r="BC2" s="3"/>
      <c r="BD2" s="3"/>
    </row>
    <row r="3" spans="2:56" s="6" customFormat="1" ht="18.75" x14ac:dyDescent="0.25">
      <c r="B3" s="15" t="s">
        <v>11</v>
      </c>
      <c r="M3" s="7"/>
      <c r="N3" s="7"/>
      <c r="O3" s="7"/>
      <c r="P3" s="7"/>
      <c r="Q3" s="7"/>
      <c r="R3" s="7"/>
      <c r="BA3" s="3"/>
      <c r="BB3" s="3"/>
      <c r="BC3" s="3"/>
      <c r="BD3" s="3"/>
    </row>
    <row r="4" spans="2:56" s="6" customFormat="1" ht="24.95" customHeight="1" thickBot="1" x14ac:dyDescent="0.25">
      <c r="B4" s="17"/>
      <c r="C4" s="17"/>
      <c r="D4" s="17"/>
      <c r="E4" s="17"/>
      <c r="F4" s="17"/>
      <c r="G4" s="17"/>
      <c r="H4" s="17"/>
      <c r="I4" s="17"/>
      <c r="J4" s="17"/>
      <c r="K4" s="17"/>
      <c r="L4" s="17"/>
      <c r="M4" s="7"/>
      <c r="N4" s="7"/>
      <c r="O4" s="7"/>
      <c r="P4" s="7"/>
      <c r="Q4" s="7"/>
      <c r="R4" s="7"/>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c r="AZ4" s="17"/>
      <c r="BA4" s="3"/>
      <c r="BB4" s="3"/>
      <c r="BC4" s="3"/>
      <c r="BD4" s="3"/>
    </row>
    <row r="5" spans="2:56" ht="14.1" customHeight="1" x14ac:dyDescent="0.2">
      <c r="M5" s="9"/>
      <c r="N5" s="9"/>
      <c r="O5" s="9"/>
      <c r="P5" s="9"/>
      <c r="Q5" s="9"/>
      <c r="R5" s="9"/>
      <c r="S5" s="5"/>
      <c r="BA5" s="8"/>
      <c r="BB5" s="8"/>
      <c r="BC5" s="8"/>
      <c r="BD5" s="8"/>
    </row>
    <row r="6" spans="2:56" s="5" customFormat="1" ht="14.1" customHeight="1" x14ac:dyDescent="0.2">
      <c r="B6" s="99" t="s">
        <v>246</v>
      </c>
      <c r="C6" s="47"/>
      <c r="D6" s="47"/>
      <c r="E6" s="47"/>
      <c r="F6" s="47"/>
      <c r="G6" s="47"/>
      <c r="H6" s="47"/>
      <c r="I6" s="47"/>
      <c r="J6" s="68"/>
      <c r="K6" s="68"/>
      <c r="L6" s="68"/>
      <c r="M6" s="68"/>
      <c r="N6" s="68"/>
      <c r="O6" s="68"/>
      <c r="S6" s="8"/>
      <c r="T6" s="8"/>
      <c r="U6" s="8"/>
      <c r="V6" s="8"/>
      <c r="W6" s="8"/>
      <c r="X6" s="8"/>
      <c r="Y6" s="8"/>
      <c r="Z6" s="8"/>
      <c r="AA6" s="8"/>
      <c r="AB6" s="8"/>
      <c r="AC6" s="8"/>
      <c r="AD6" s="8"/>
      <c r="AE6" s="8"/>
      <c r="AF6" s="8"/>
      <c r="AG6" s="8"/>
      <c r="AH6" s="8"/>
      <c r="AI6" s="46"/>
      <c r="AJ6" s="46"/>
      <c r="AK6" s="46"/>
      <c r="AL6" s="47"/>
      <c r="AM6" s="47"/>
      <c r="AN6" s="46"/>
      <c r="AO6" s="46"/>
      <c r="AP6" s="46"/>
      <c r="AQ6" s="46"/>
      <c r="AR6" s="46"/>
      <c r="AS6" s="46"/>
      <c r="AT6" s="46"/>
      <c r="AU6" s="46"/>
      <c r="AV6" s="46"/>
      <c r="AW6" s="46"/>
      <c r="AX6" s="46"/>
      <c r="AY6" s="46"/>
      <c r="AZ6" s="46"/>
    </row>
    <row r="7" spans="2:56" ht="14.1" customHeight="1" x14ac:dyDescent="0.2">
      <c r="B7" s="18" t="s">
        <v>59</v>
      </c>
      <c r="C7" s="19"/>
      <c r="D7" s="19"/>
      <c r="E7" s="19">
        <v>2018</v>
      </c>
      <c r="F7" s="19">
        <v>2019</v>
      </c>
      <c r="G7" s="19">
        <v>2020</v>
      </c>
      <c r="H7" s="19">
        <v>2021</v>
      </c>
      <c r="I7" s="19">
        <v>2022</v>
      </c>
      <c r="J7" s="19">
        <v>2023</v>
      </c>
      <c r="K7" s="19">
        <v>2024</v>
      </c>
      <c r="L7" s="192">
        <v>2025</v>
      </c>
      <c r="M7" s="58"/>
      <c r="N7" s="58"/>
      <c r="O7" s="58"/>
      <c r="P7" s="5"/>
      <c r="Q7" s="5"/>
      <c r="R7" s="5"/>
      <c r="S7" s="22" t="s">
        <v>14</v>
      </c>
      <c r="T7" s="20" t="s">
        <v>15</v>
      </c>
      <c r="U7" s="20" t="s">
        <v>16</v>
      </c>
      <c r="V7" s="20" t="s">
        <v>17</v>
      </c>
      <c r="W7" s="22" t="s">
        <v>18</v>
      </c>
      <c r="X7" s="20" t="s">
        <v>19</v>
      </c>
      <c r="Y7" s="20" t="s">
        <v>20</v>
      </c>
      <c r="Z7" s="23" t="s">
        <v>21</v>
      </c>
      <c r="AA7" s="20" t="s">
        <v>22</v>
      </c>
      <c r="AB7" s="20" t="s">
        <v>23</v>
      </c>
      <c r="AC7" s="20" t="s">
        <v>24</v>
      </c>
      <c r="AD7" s="20" t="s">
        <v>25</v>
      </c>
      <c r="AE7" s="22" t="s">
        <v>26</v>
      </c>
      <c r="AF7" s="20" t="s">
        <v>27</v>
      </c>
      <c r="AG7" s="20" t="s">
        <v>28</v>
      </c>
      <c r="AH7" s="23" t="s">
        <v>29</v>
      </c>
      <c r="AI7" s="20" t="s">
        <v>30</v>
      </c>
      <c r="AJ7" s="20" t="s">
        <v>31</v>
      </c>
      <c r="AK7" s="20" t="s">
        <v>32</v>
      </c>
      <c r="AL7" s="20" t="s">
        <v>33</v>
      </c>
      <c r="AM7" s="22" t="s">
        <v>34</v>
      </c>
      <c r="AN7" s="20" t="s">
        <v>35</v>
      </c>
      <c r="AO7" s="20" t="s">
        <v>36</v>
      </c>
      <c r="AP7" s="23" t="s">
        <v>37</v>
      </c>
      <c r="AQ7" s="20" t="s">
        <v>38</v>
      </c>
      <c r="AR7" s="20" t="s">
        <v>39</v>
      </c>
      <c r="AS7" s="20" t="s">
        <v>40</v>
      </c>
      <c r="AT7" s="23" t="s">
        <v>41</v>
      </c>
      <c r="AU7" s="20" t="s">
        <v>263</v>
      </c>
      <c r="AV7" s="20" t="s">
        <v>273</v>
      </c>
      <c r="AW7" s="20" t="s">
        <v>292</v>
      </c>
      <c r="AX7" s="23" t="s">
        <v>297</v>
      </c>
      <c r="AY7" s="20" t="s">
        <v>299</v>
      </c>
      <c r="AZ7" s="20" t="s">
        <v>304</v>
      </c>
      <c r="BD7" s="8"/>
    </row>
    <row r="8" spans="2:56" ht="14.1" customHeight="1" x14ac:dyDescent="0.2">
      <c r="B8" s="5" t="s">
        <v>247</v>
      </c>
      <c r="C8" s="62"/>
      <c r="D8" s="62"/>
      <c r="E8" s="62">
        <v>80</v>
      </c>
      <c r="F8" s="62">
        <v>32.398584263544784</v>
      </c>
      <c r="G8" s="62">
        <v>27</v>
      </c>
      <c r="H8" s="62">
        <v>100</v>
      </c>
      <c r="I8" s="62">
        <f>I9+I10</f>
        <v>169.44128564699841</v>
      </c>
      <c r="J8" s="62">
        <v>92.420390694387322</v>
      </c>
      <c r="K8" s="62">
        <v>69.241162653525109</v>
      </c>
      <c r="L8" s="122">
        <v>91.199000000000012</v>
      </c>
      <c r="M8" s="62"/>
      <c r="N8" s="62"/>
      <c r="O8" s="62"/>
      <c r="P8" s="5"/>
      <c r="Q8" s="5"/>
      <c r="R8" s="5"/>
      <c r="S8" s="121">
        <v>20</v>
      </c>
      <c r="T8" s="62">
        <v>38</v>
      </c>
      <c r="U8" s="62">
        <v>22</v>
      </c>
      <c r="V8" s="62">
        <v>0</v>
      </c>
      <c r="W8" s="121">
        <v>0</v>
      </c>
      <c r="X8" s="62">
        <v>32.398584263544784</v>
      </c>
      <c r="Y8" s="62">
        <v>0</v>
      </c>
      <c r="Z8" s="122">
        <v>0</v>
      </c>
      <c r="AA8" s="62">
        <v>0</v>
      </c>
      <c r="AB8" s="62">
        <v>0</v>
      </c>
      <c r="AC8" s="62">
        <v>27</v>
      </c>
      <c r="AD8" s="62">
        <v>0</v>
      </c>
      <c r="AE8" s="121">
        <v>29</v>
      </c>
      <c r="AF8" s="62">
        <v>24</v>
      </c>
      <c r="AG8" s="62">
        <v>20</v>
      </c>
      <c r="AH8" s="122">
        <v>27</v>
      </c>
      <c r="AI8" s="62">
        <f>AI9+AI10</f>
        <v>40.579302212229813</v>
      </c>
      <c r="AJ8" s="34">
        <f t="shared" ref="AJ8:AN8" si="0">AJ9+AJ10</f>
        <v>110.80860332153554</v>
      </c>
      <c r="AK8" s="62">
        <v>29.66774115689531</v>
      </c>
      <c r="AL8" s="62">
        <f t="shared" si="0"/>
        <v>-11.614361043662257</v>
      </c>
      <c r="AM8" s="110">
        <f t="shared" si="0"/>
        <v>-3.5035318369326189</v>
      </c>
      <c r="AN8" s="34">
        <f t="shared" si="0"/>
        <v>20.049482278447606</v>
      </c>
      <c r="AO8" s="62">
        <v>62.002945561884047</v>
      </c>
      <c r="AP8" s="122">
        <v>13.871494690988291</v>
      </c>
      <c r="AQ8" s="34">
        <v>33.125999999999998</v>
      </c>
      <c r="AR8" s="34">
        <v>34.791768734283977</v>
      </c>
      <c r="AS8" s="34">
        <v>3.7603939192411362</v>
      </c>
      <c r="AT8" s="122">
        <v>-2.4369999999999998</v>
      </c>
      <c r="AU8" s="34">
        <v>30.009999999999998</v>
      </c>
      <c r="AV8" s="34">
        <v>9.9599999999999991</v>
      </c>
      <c r="AW8" s="34">
        <v>23.849</v>
      </c>
      <c r="AX8" s="122">
        <v>27.38</v>
      </c>
      <c r="AY8" s="34">
        <v>6.3136400762319642</v>
      </c>
      <c r="AZ8" s="34">
        <v>201.06</v>
      </c>
      <c r="BD8" s="8"/>
    </row>
    <row r="9" spans="2:56" ht="14.1" customHeight="1" x14ac:dyDescent="0.2">
      <c r="B9" s="56" t="s">
        <v>248</v>
      </c>
      <c r="C9" s="32"/>
      <c r="D9" s="32"/>
      <c r="E9" s="32">
        <v>80</v>
      </c>
      <c r="F9" s="32">
        <v>32.398584263544784</v>
      </c>
      <c r="G9" s="32">
        <v>27</v>
      </c>
      <c r="H9" s="32">
        <v>100</v>
      </c>
      <c r="I9" s="32">
        <f>AI9+AJ9+AK9+AL9</f>
        <v>133.20770037214004</v>
      </c>
      <c r="J9" s="32">
        <v>90.804356948987916</v>
      </c>
      <c r="K9" s="32">
        <v>75.131753019770798</v>
      </c>
      <c r="L9" s="124">
        <v>87.412000000000006</v>
      </c>
      <c r="M9" s="46"/>
      <c r="N9" s="46"/>
      <c r="O9" s="46"/>
      <c r="P9" s="56"/>
      <c r="Q9" s="56"/>
      <c r="R9" s="56"/>
      <c r="S9" s="108">
        <v>20</v>
      </c>
      <c r="T9" s="32">
        <v>38</v>
      </c>
      <c r="U9" s="32">
        <v>22</v>
      </c>
      <c r="V9" s="32">
        <v>0</v>
      </c>
      <c r="W9" s="168">
        <v>0</v>
      </c>
      <c r="X9" s="32">
        <v>32.398584263544784</v>
      </c>
      <c r="Y9" s="69">
        <v>0</v>
      </c>
      <c r="Z9" s="169">
        <v>0</v>
      </c>
      <c r="AA9" s="32">
        <v>0</v>
      </c>
      <c r="AB9" s="32">
        <v>0</v>
      </c>
      <c r="AC9" s="32">
        <v>27</v>
      </c>
      <c r="AD9" s="32">
        <v>0</v>
      </c>
      <c r="AE9" s="108">
        <v>29</v>
      </c>
      <c r="AF9" s="32">
        <v>24</v>
      </c>
      <c r="AG9" s="32">
        <v>20</v>
      </c>
      <c r="AH9" s="109">
        <v>27</v>
      </c>
      <c r="AI9" s="32">
        <v>34.95769173245337</v>
      </c>
      <c r="AJ9" s="32">
        <v>74.326163898720395</v>
      </c>
      <c r="AK9" s="32">
        <v>23.923844740966274</v>
      </c>
      <c r="AL9" s="32">
        <v>0</v>
      </c>
      <c r="AM9" s="108">
        <v>0</v>
      </c>
      <c r="AN9" s="32">
        <v>21.893948582491401</v>
      </c>
      <c r="AO9" s="32">
        <v>48.137198456341324</v>
      </c>
      <c r="AP9" s="109">
        <v>20.773209910155185</v>
      </c>
      <c r="AQ9" s="32">
        <v>32.131</v>
      </c>
      <c r="AR9" s="32">
        <v>34.904853112753869</v>
      </c>
      <c r="AS9" s="32">
        <v>8.0958999070169284</v>
      </c>
      <c r="AT9" s="109">
        <v>0</v>
      </c>
      <c r="AU9" s="32">
        <v>28.59</v>
      </c>
      <c r="AV9" s="32">
        <v>11.62</v>
      </c>
      <c r="AW9" s="32">
        <v>20.542000000000002</v>
      </c>
      <c r="AX9" s="109">
        <v>26.66</v>
      </c>
      <c r="AY9" s="32">
        <v>11.742444867955351</v>
      </c>
      <c r="AZ9" s="32">
        <v>132.13</v>
      </c>
    </row>
    <row r="10" spans="2:56" ht="14.1" customHeight="1" thickBot="1" x14ac:dyDescent="0.25">
      <c r="B10" s="135" t="s">
        <v>249</v>
      </c>
      <c r="C10" s="136"/>
      <c r="D10" s="136"/>
      <c r="E10" s="178" t="s">
        <v>95</v>
      </c>
      <c r="F10" s="178" t="s">
        <v>95</v>
      </c>
      <c r="G10" s="178" t="s">
        <v>95</v>
      </c>
      <c r="H10" s="178" t="s">
        <v>95</v>
      </c>
      <c r="I10" s="136">
        <f>AI10+AJ10+AK10+AL10</f>
        <v>36.233585274858363</v>
      </c>
      <c r="J10" s="136">
        <v>1.6160337453994114</v>
      </c>
      <c r="K10" s="136">
        <v>-5.8905903662456875</v>
      </c>
      <c r="L10" s="199">
        <v>3.7869999999999999</v>
      </c>
      <c r="M10" s="46"/>
      <c r="N10" s="46"/>
      <c r="O10" s="46"/>
      <c r="P10" s="56"/>
      <c r="Q10" s="56"/>
      <c r="R10" s="56"/>
      <c r="S10" s="180" t="s">
        <v>95</v>
      </c>
      <c r="T10" s="179" t="s">
        <v>95</v>
      </c>
      <c r="U10" s="179" t="s">
        <v>95</v>
      </c>
      <c r="V10" s="179" t="s">
        <v>95</v>
      </c>
      <c r="W10" s="180" t="s">
        <v>95</v>
      </c>
      <c r="X10" s="179" t="s">
        <v>95</v>
      </c>
      <c r="Y10" s="179" t="s">
        <v>95</v>
      </c>
      <c r="Z10" s="181" t="s">
        <v>95</v>
      </c>
      <c r="AA10" s="179" t="s">
        <v>95</v>
      </c>
      <c r="AB10" s="179" t="s">
        <v>95</v>
      </c>
      <c r="AC10" s="179" t="s">
        <v>95</v>
      </c>
      <c r="AD10" s="179" t="s">
        <v>95</v>
      </c>
      <c r="AE10" s="180" t="s">
        <v>95</v>
      </c>
      <c r="AF10" s="179" t="s">
        <v>95</v>
      </c>
      <c r="AG10" s="179" t="s">
        <v>95</v>
      </c>
      <c r="AH10" s="181" t="s">
        <v>95</v>
      </c>
      <c r="AI10" s="136">
        <v>5.6216104797764439</v>
      </c>
      <c r="AJ10" s="136">
        <v>36.482439422815141</v>
      </c>
      <c r="AK10" s="136">
        <v>5.7438964159290364</v>
      </c>
      <c r="AL10" s="136">
        <v>-11.614361043662257</v>
      </c>
      <c r="AM10" s="170">
        <v>-3.5035318369326189</v>
      </c>
      <c r="AN10" s="136">
        <v>-1.8444663040437961</v>
      </c>
      <c r="AO10" s="136">
        <v>13.86574710554272</v>
      </c>
      <c r="AP10" s="171">
        <v>-6.9017152191668938</v>
      </c>
      <c r="AQ10" s="136">
        <v>0.995</v>
      </c>
      <c r="AR10" s="136">
        <v>-0.11308437846989605</v>
      </c>
      <c r="AS10" s="136">
        <v>-4.3355059877757922</v>
      </c>
      <c r="AT10" s="171">
        <v>-2.4369999999999998</v>
      </c>
      <c r="AU10" s="136">
        <v>1.42</v>
      </c>
      <c r="AV10" s="136">
        <v>-1.66</v>
      </c>
      <c r="AW10" s="136">
        <v>3.3069999999999999</v>
      </c>
      <c r="AX10" s="171">
        <v>0.72</v>
      </c>
      <c r="AY10" s="136">
        <v>-5.4288047917233868</v>
      </c>
      <c r="AZ10" s="136">
        <v>68.930000000000007</v>
      </c>
    </row>
    <row r="11" spans="2:56" ht="14.1" customHeight="1" thickTop="1" x14ac:dyDescent="0.2">
      <c r="B11" s="11" t="s">
        <v>291</v>
      </c>
      <c r="P11" s="11"/>
      <c r="Q11" s="11"/>
      <c r="R11" s="11"/>
    </row>
    <row r="12" spans="2:56" ht="14.1" customHeight="1" x14ac:dyDescent="0.2">
      <c r="B12" s="11"/>
      <c r="P12" s="11"/>
      <c r="Q12" s="11"/>
      <c r="R12" s="11"/>
    </row>
    <row r="13" spans="2:56" s="5" customFormat="1" ht="14.1" customHeight="1" x14ac:dyDescent="0.2">
      <c r="B13" s="99" t="s">
        <v>250</v>
      </c>
      <c r="C13" s="47"/>
      <c r="D13" s="47"/>
      <c r="E13" s="47"/>
      <c r="F13" s="47"/>
      <c r="G13" s="47"/>
      <c r="H13" s="47"/>
      <c r="I13" s="47"/>
      <c r="J13" s="68"/>
      <c r="K13" s="68"/>
      <c r="L13" s="68"/>
      <c r="M13" s="68"/>
      <c r="N13" s="68"/>
      <c r="O13" s="68"/>
      <c r="S13" s="8"/>
      <c r="T13" s="8"/>
      <c r="U13" s="8"/>
      <c r="V13" s="8"/>
      <c r="W13" s="8"/>
      <c r="X13" s="8"/>
      <c r="Y13" s="8"/>
      <c r="Z13" s="8"/>
      <c r="AA13" s="8"/>
      <c r="AB13" s="8"/>
      <c r="AC13" s="8"/>
      <c r="AD13" s="8"/>
      <c r="AE13" s="8"/>
      <c r="AF13" s="8"/>
      <c r="AG13" s="8"/>
      <c r="AH13" s="8"/>
      <c r="AI13" s="46"/>
      <c r="AJ13" s="46"/>
      <c r="AK13" s="46"/>
      <c r="AL13" s="47"/>
      <c r="AM13" s="47"/>
      <c r="AN13" s="46"/>
      <c r="AO13" s="46"/>
      <c r="AP13" s="46"/>
      <c r="AQ13" s="46"/>
      <c r="AR13" s="46"/>
      <c r="AS13" s="46"/>
      <c r="AT13" s="46"/>
      <c r="AU13" s="46"/>
      <c r="AV13" s="46"/>
      <c r="AW13" s="46"/>
      <c r="AX13" s="46"/>
      <c r="AY13" s="46"/>
      <c r="AZ13" s="46"/>
    </row>
    <row r="14" spans="2:56" ht="14.1" customHeight="1" x14ac:dyDescent="0.2">
      <c r="B14" s="18" t="s">
        <v>59</v>
      </c>
      <c r="C14" s="19"/>
      <c r="D14" s="19"/>
      <c r="E14" s="19">
        <v>2018</v>
      </c>
      <c r="F14" s="19">
        <v>2019</v>
      </c>
      <c r="G14" s="19">
        <v>2020</v>
      </c>
      <c r="H14" s="19">
        <v>2021</v>
      </c>
      <c r="I14" s="19">
        <v>2022</v>
      </c>
      <c r="J14" s="19">
        <v>2023</v>
      </c>
      <c r="K14" s="19">
        <v>2024</v>
      </c>
      <c r="L14" s="192">
        <v>2025</v>
      </c>
      <c r="M14" s="58"/>
      <c r="N14" s="58"/>
      <c r="O14" s="58"/>
      <c r="P14" s="5"/>
      <c r="Q14" s="5"/>
      <c r="R14" s="5"/>
      <c r="S14" s="22" t="s">
        <v>14</v>
      </c>
      <c r="T14" s="20" t="s">
        <v>15</v>
      </c>
      <c r="U14" s="20" t="s">
        <v>16</v>
      </c>
      <c r="V14" s="20" t="s">
        <v>17</v>
      </c>
      <c r="W14" s="22" t="s">
        <v>18</v>
      </c>
      <c r="X14" s="20" t="s">
        <v>19</v>
      </c>
      <c r="Y14" s="20" t="s">
        <v>20</v>
      </c>
      <c r="Z14" s="23" t="s">
        <v>21</v>
      </c>
      <c r="AA14" s="20" t="s">
        <v>22</v>
      </c>
      <c r="AB14" s="20" t="s">
        <v>23</v>
      </c>
      <c r="AC14" s="20" t="s">
        <v>24</v>
      </c>
      <c r="AD14" s="20" t="s">
        <v>25</v>
      </c>
      <c r="AE14" s="22" t="s">
        <v>26</v>
      </c>
      <c r="AF14" s="20" t="s">
        <v>27</v>
      </c>
      <c r="AG14" s="20" t="s">
        <v>28</v>
      </c>
      <c r="AH14" s="23" t="s">
        <v>29</v>
      </c>
      <c r="AI14" s="20" t="s">
        <v>30</v>
      </c>
      <c r="AJ14" s="20" t="s">
        <v>31</v>
      </c>
      <c r="AK14" s="20" t="s">
        <v>32</v>
      </c>
      <c r="AL14" s="20" t="s">
        <v>33</v>
      </c>
      <c r="AM14" s="22" t="s">
        <v>34</v>
      </c>
      <c r="AN14" s="20" t="s">
        <v>35</v>
      </c>
      <c r="AO14" s="20" t="s">
        <v>36</v>
      </c>
      <c r="AP14" s="23" t="s">
        <v>37</v>
      </c>
      <c r="AQ14" s="20" t="s">
        <v>38</v>
      </c>
      <c r="AR14" s="20" t="s">
        <v>39</v>
      </c>
      <c r="AS14" s="20" t="s">
        <v>40</v>
      </c>
      <c r="AT14" s="23" t="s">
        <v>41</v>
      </c>
      <c r="AU14" s="20" t="s">
        <v>263</v>
      </c>
      <c r="AV14" s="20" t="s">
        <v>273</v>
      </c>
      <c r="AW14" s="20" t="s">
        <v>292</v>
      </c>
      <c r="AX14" s="23" t="s">
        <v>297</v>
      </c>
      <c r="AY14" s="20" t="s">
        <v>299</v>
      </c>
      <c r="AZ14" s="20" t="s">
        <v>304</v>
      </c>
      <c r="BD14" s="8"/>
    </row>
    <row r="15" spans="2:56" ht="14.1" customHeight="1" thickBot="1" x14ac:dyDescent="0.25">
      <c r="B15" s="137" t="s">
        <v>250</v>
      </c>
      <c r="C15" s="136"/>
      <c r="D15" s="136"/>
      <c r="E15" s="136">
        <v>0</v>
      </c>
      <c r="F15" s="136">
        <v>-9.8867119535680317</v>
      </c>
      <c r="G15" s="136">
        <v>-146.02688962326238</v>
      </c>
      <c r="H15" s="136">
        <v>-1.732626925536124</v>
      </c>
      <c r="I15" s="136">
        <v>-37.506784154478652</v>
      </c>
      <c r="J15" s="136">
        <v>20.955911060047299</v>
      </c>
      <c r="K15" s="136">
        <v>-9.0178131810608164</v>
      </c>
      <c r="L15" s="199">
        <v>-14.874885730084486</v>
      </c>
      <c r="M15" s="46"/>
      <c r="N15" s="46"/>
      <c r="O15" s="46"/>
      <c r="P15" s="70"/>
      <c r="Q15" s="70"/>
      <c r="R15" s="70"/>
      <c r="S15" s="200">
        <v>0</v>
      </c>
      <c r="T15" s="138">
        <v>0</v>
      </c>
      <c r="U15" s="138">
        <v>0</v>
      </c>
      <c r="V15" s="138">
        <v>0</v>
      </c>
      <c r="W15" s="170">
        <v>35.89436904289343</v>
      </c>
      <c r="X15" s="136">
        <v>-24.235058845630469</v>
      </c>
      <c r="Y15" s="136">
        <v>-8.181998086033218</v>
      </c>
      <c r="Z15" s="171">
        <v>-13.364024064797718</v>
      </c>
      <c r="AA15" s="136">
        <v>-19.95</v>
      </c>
      <c r="AB15" s="136">
        <v>-25.5</v>
      </c>
      <c r="AC15" s="136">
        <v>-95.9</v>
      </c>
      <c r="AD15" s="136">
        <v>-4.5999999999999996</v>
      </c>
      <c r="AE15" s="170">
        <v>-8.1</v>
      </c>
      <c r="AF15" s="136">
        <v>-9.9499999999999993</v>
      </c>
      <c r="AG15" s="136">
        <v>12.6</v>
      </c>
      <c r="AH15" s="171">
        <v>3.94</v>
      </c>
      <c r="AI15" s="136">
        <v>-3.99</v>
      </c>
      <c r="AJ15" s="136">
        <v>-15.8</v>
      </c>
      <c r="AK15" s="136">
        <v>-5.9</v>
      </c>
      <c r="AL15" s="136">
        <v>-12.2</v>
      </c>
      <c r="AM15" s="170">
        <v>11</v>
      </c>
      <c r="AN15" s="136">
        <v>8</v>
      </c>
      <c r="AO15" s="136">
        <v>2</v>
      </c>
      <c r="AP15" s="171">
        <v>0</v>
      </c>
      <c r="AQ15" s="136">
        <v>-2.78</v>
      </c>
      <c r="AR15" s="136">
        <v>0</v>
      </c>
      <c r="AS15" s="136">
        <v>0</v>
      </c>
      <c r="AT15" s="171">
        <v>-6.24</v>
      </c>
      <c r="AU15" s="136">
        <v>-0.97</v>
      </c>
      <c r="AV15" s="136">
        <v>-2.35</v>
      </c>
      <c r="AW15" s="136">
        <v>-6.23</v>
      </c>
      <c r="AX15" s="171">
        <v>-5.3265578804047777</v>
      </c>
      <c r="AY15" s="136">
        <v>-4.1976230106144499</v>
      </c>
      <c r="AZ15" s="136">
        <v>-20.464847125415815</v>
      </c>
    </row>
    <row r="16" spans="2:56" ht="13.5" thickTop="1" x14ac:dyDescent="0.2"/>
    <row r="17" spans="2:52" x14ac:dyDescent="0.2">
      <c r="B17" s="11"/>
      <c r="P17" s="11"/>
      <c r="Q17" s="11"/>
      <c r="R17" s="11"/>
      <c r="AI17" s="11"/>
    </row>
    <row r="20" spans="2:52" x14ac:dyDescent="0.2">
      <c r="W20" s="46"/>
      <c r="X20" s="46"/>
      <c r="Y20" s="46"/>
      <c r="Z20" s="46"/>
      <c r="AA20" s="46"/>
      <c r="AB20" s="46"/>
      <c r="AC20" s="46"/>
      <c r="AD20" s="46"/>
      <c r="AE20" s="46"/>
      <c r="AF20" s="46"/>
      <c r="AG20" s="46"/>
      <c r="AH20" s="46"/>
      <c r="AI20" s="46"/>
      <c r="AJ20" s="46"/>
      <c r="AK20" s="46"/>
      <c r="AL20" s="46"/>
      <c r="AM20" s="46"/>
      <c r="AN20" s="46"/>
      <c r="AO20" s="46"/>
      <c r="AP20" s="46"/>
      <c r="AQ20" s="46"/>
      <c r="AR20" s="46"/>
      <c r="AS20" s="46"/>
      <c r="AT20" s="46"/>
      <c r="AU20" s="46"/>
      <c r="AV20" s="46"/>
      <c r="AW20" s="46"/>
      <c r="AX20" s="46"/>
      <c r="AY20" s="46"/>
      <c r="AZ20" s="46"/>
    </row>
  </sheetData>
  <sheetProtection algorithmName="SHA-512" hashValue="EbRzVf9BjDy97uCup3y76V8n6qnxVGOki9cnl4ahQQeESc0+CqzDbYOT55bLe2UuAoSECljE2VEazlM/Oe1MPQ==" saltValue="Z0V3EZKtCZVCm4n6RDRDCQ==" spinCount="100000" sheet="1" objects="1" scenarios="1"/>
  <phoneticPr fontId="4" type="noConversion"/>
  <pageMargins left="0.70866141732283472" right="0.70866141732283472" top="0.74803149606299213" bottom="0.74803149606299213" header="0.31496062992125984" footer="0.31496062992125984"/>
  <pageSetup paperSize="9" orientation="portrait" r:id="rId1"/>
  <headerFooter>
    <oddHeader>&amp;L&amp;"arial"&amp;10&amp;K737373 ADNOC Classification: Public&amp;1#_x000D_</odd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311FF0-8913-4862-87BB-6393E8CA116D}">
  <dimension ref="B1:I221"/>
  <sheetViews>
    <sheetView showGridLines="0" zoomScale="120" zoomScaleNormal="120" workbookViewId="0">
      <selection activeCell="B1" sqref="B1"/>
    </sheetView>
  </sheetViews>
  <sheetFormatPr defaultColWidth="6" defaultRowHeight="12" x14ac:dyDescent="0.2"/>
  <cols>
    <col min="1" max="1" width="3" style="2" customWidth="1"/>
    <col min="2" max="2" width="41" style="2" customWidth="1"/>
    <col min="3" max="9" width="13" style="2" customWidth="1"/>
    <col min="10" max="16384" width="6" style="2"/>
  </cols>
  <sheetData>
    <row r="1" spans="2:9" s="6" customFormat="1" ht="12.75" x14ac:dyDescent="0.2">
      <c r="B1" s="4" t="s">
        <v>303</v>
      </c>
    </row>
    <row r="2" spans="2:9" s="6" customFormat="1" ht="12.75" x14ac:dyDescent="0.2"/>
    <row r="3" spans="2:9" s="6" customFormat="1" ht="18.75" x14ac:dyDescent="0.25">
      <c r="B3" s="15" t="s">
        <v>12</v>
      </c>
    </row>
    <row r="4" spans="2:9" s="6" customFormat="1" ht="24.95" customHeight="1" thickBot="1" x14ac:dyDescent="0.25">
      <c r="B4" s="17"/>
      <c r="C4" s="17"/>
      <c r="D4" s="17"/>
      <c r="E4" s="17"/>
      <c r="F4" s="17"/>
      <c r="G4" s="17"/>
      <c r="H4" s="17"/>
      <c r="I4" s="17"/>
    </row>
    <row r="5" spans="2:9" s="6" customFormat="1" ht="15" customHeight="1" x14ac:dyDescent="0.2"/>
    <row r="6" spans="2:9" s="6" customFormat="1" ht="15" customHeight="1" x14ac:dyDescent="0.2">
      <c r="B6" s="225" t="s">
        <v>251</v>
      </c>
      <c r="C6" s="225"/>
      <c r="D6" s="225"/>
      <c r="E6" s="225"/>
      <c r="F6" s="225"/>
      <c r="G6" s="225"/>
      <c r="H6" s="225"/>
      <c r="I6" s="225"/>
    </row>
    <row r="7" spans="2:9" s="6" customFormat="1" ht="15" customHeight="1" x14ac:dyDescent="0.2">
      <c r="B7" s="225"/>
      <c r="C7" s="225"/>
      <c r="D7" s="225"/>
      <c r="E7" s="225"/>
      <c r="F7" s="225"/>
      <c r="G7" s="225"/>
      <c r="H7" s="225"/>
      <c r="I7" s="225"/>
    </row>
    <row r="8" spans="2:9" s="6" customFormat="1" ht="15" customHeight="1" x14ac:dyDescent="0.2">
      <c r="B8" s="225"/>
      <c r="C8" s="225"/>
      <c r="D8" s="225"/>
      <c r="E8" s="225"/>
      <c r="F8" s="225"/>
      <c r="G8" s="225"/>
      <c r="H8" s="225"/>
      <c r="I8" s="225"/>
    </row>
    <row r="9" spans="2:9" s="3" customFormat="1" ht="12.75" customHeight="1" x14ac:dyDescent="0.2">
      <c r="B9" s="225" t="s">
        <v>252</v>
      </c>
      <c r="C9" s="225"/>
      <c r="D9" s="225"/>
      <c r="E9" s="225"/>
      <c r="F9" s="225"/>
      <c r="G9" s="225"/>
      <c r="H9" s="225"/>
      <c r="I9" s="225"/>
    </row>
    <row r="10" spans="2:9" s="3" customFormat="1" ht="12.75" x14ac:dyDescent="0.2">
      <c r="B10" s="225"/>
      <c r="C10" s="225"/>
      <c r="D10" s="225"/>
      <c r="E10" s="225"/>
      <c r="F10" s="225"/>
      <c r="G10" s="225"/>
      <c r="H10" s="225"/>
      <c r="I10" s="225"/>
    </row>
    <row r="11" spans="2:9" s="3" customFormat="1" ht="12.75" x14ac:dyDescent="0.2">
      <c r="B11" s="225"/>
      <c r="C11" s="225"/>
      <c r="D11" s="225"/>
      <c r="E11" s="225"/>
      <c r="F11" s="225"/>
      <c r="G11" s="225"/>
      <c r="H11" s="225"/>
      <c r="I11" s="225"/>
    </row>
    <row r="12" spans="2:9" s="3" customFormat="1" ht="12.75" customHeight="1" x14ac:dyDescent="0.2">
      <c r="B12" s="225" t="s">
        <v>253</v>
      </c>
      <c r="C12" s="225"/>
      <c r="D12" s="225"/>
      <c r="E12" s="225"/>
      <c r="F12" s="225"/>
      <c r="G12" s="225"/>
      <c r="H12" s="225"/>
      <c r="I12" s="225"/>
    </row>
    <row r="13" spans="2:9" s="3" customFormat="1" ht="12.75" x14ac:dyDescent="0.2">
      <c r="B13" s="225"/>
      <c r="C13" s="225"/>
      <c r="D13" s="225"/>
      <c r="E13" s="225"/>
      <c r="F13" s="225"/>
      <c r="G13" s="225"/>
      <c r="H13" s="225"/>
      <c r="I13" s="225"/>
    </row>
    <row r="14" spans="2:9" s="3" customFormat="1" ht="12.75" x14ac:dyDescent="0.2">
      <c r="B14" s="225"/>
      <c r="C14" s="225"/>
      <c r="D14" s="225"/>
      <c r="E14" s="225"/>
      <c r="F14" s="225"/>
      <c r="G14" s="225"/>
      <c r="H14" s="225"/>
      <c r="I14" s="225"/>
    </row>
    <row r="15" spans="2:9" s="3" customFormat="1" ht="12.75" customHeight="1" x14ac:dyDescent="0.2">
      <c r="B15" s="225" t="s">
        <v>254</v>
      </c>
      <c r="C15" s="225"/>
      <c r="D15" s="225"/>
      <c r="E15" s="225"/>
      <c r="F15" s="225"/>
      <c r="G15" s="225"/>
      <c r="H15" s="225"/>
      <c r="I15" s="225"/>
    </row>
    <row r="16" spans="2:9" s="3" customFormat="1" ht="12.75" x14ac:dyDescent="0.2">
      <c r="B16" s="225"/>
      <c r="C16" s="225"/>
      <c r="D16" s="225"/>
      <c r="E16" s="225"/>
      <c r="F16" s="225"/>
      <c r="G16" s="225"/>
      <c r="H16" s="225"/>
      <c r="I16" s="225"/>
    </row>
    <row r="17" spans="2:9" s="3" customFormat="1" ht="12.75" x14ac:dyDescent="0.2">
      <c r="B17" s="225"/>
      <c r="C17" s="225"/>
      <c r="D17" s="225"/>
      <c r="E17" s="225"/>
      <c r="F17" s="225"/>
      <c r="G17" s="225"/>
      <c r="H17" s="225"/>
      <c r="I17" s="225"/>
    </row>
    <row r="18" spans="2:9" s="3" customFormat="1" ht="12.75" customHeight="1" x14ac:dyDescent="0.2">
      <c r="B18" s="225" t="s">
        <v>255</v>
      </c>
      <c r="C18" s="225"/>
      <c r="D18" s="225"/>
      <c r="E18" s="225"/>
      <c r="F18" s="225"/>
      <c r="G18" s="225"/>
      <c r="H18" s="225"/>
      <c r="I18" s="225"/>
    </row>
    <row r="19" spans="2:9" s="3" customFormat="1" ht="12.75" x14ac:dyDescent="0.2">
      <c r="B19" s="225"/>
      <c r="C19" s="225"/>
      <c r="D19" s="225"/>
      <c r="E19" s="225"/>
      <c r="F19" s="225"/>
      <c r="G19" s="225"/>
      <c r="H19" s="225"/>
      <c r="I19" s="225"/>
    </row>
    <row r="20" spans="2:9" s="3" customFormat="1" ht="12.75" x14ac:dyDescent="0.2">
      <c r="B20" s="225"/>
      <c r="C20" s="225"/>
      <c r="D20" s="225"/>
      <c r="E20" s="225"/>
      <c r="F20" s="225"/>
      <c r="G20" s="225"/>
      <c r="H20" s="225"/>
      <c r="I20" s="225"/>
    </row>
    <row r="21" spans="2:9" s="3" customFormat="1" ht="12.75" customHeight="1" x14ac:dyDescent="0.2">
      <c r="B21" s="225" t="s">
        <v>256</v>
      </c>
      <c r="C21" s="225"/>
      <c r="D21" s="225"/>
      <c r="E21" s="225"/>
      <c r="F21" s="225"/>
      <c r="G21" s="225"/>
      <c r="H21" s="225"/>
      <c r="I21" s="225"/>
    </row>
    <row r="22" spans="2:9" s="3" customFormat="1" ht="12.75" x14ac:dyDescent="0.2">
      <c r="B22" s="225"/>
      <c r="C22" s="225"/>
      <c r="D22" s="225"/>
      <c r="E22" s="225"/>
      <c r="F22" s="225"/>
      <c r="G22" s="225"/>
      <c r="H22" s="225"/>
      <c r="I22" s="225"/>
    </row>
    <row r="23" spans="2:9" s="3" customFormat="1" ht="12.75" x14ac:dyDescent="0.2">
      <c r="B23" s="225"/>
      <c r="C23" s="225"/>
      <c r="D23" s="225"/>
      <c r="E23" s="225"/>
      <c r="F23" s="225"/>
      <c r="G23" s="225"/>
      <c r="H23" s="225"/>
      <c r="I23" s="225"/>
    </row>
    <row r="24" spans="2:9" s="3" customFormat="1" ht="12.75" customHeight="1" x14ac:dyDescent="0.2">
      <c r="B24" s="225" t="s">
        <v>257</v>
      </c>
      <c r="C24" s="225"/>
      <c r="D24" s="225"/>
      <c r="E24" s="225"/>
      <c r="F24" s="225"/>
      <c r="G24" s="225"/>
      <c r="H24" s="225"/>
      <c r="I24" s="225"/>
    </row>
    <row r="25" spans="2:9" s="3" customFormat="1" ht="12.75" x14ac:dyDescent="0.2">
      <c r="B25" s="225"/>
      <c r="C25" s="225"/>
      <c r="D25" s="225"/>
      <c r="E25" s="225"/>
      <c r="F25" s="225"/>
      <c r="G25" s="225"/>
      <c r="H25" s="225"/>
      <c r="I25" s="225"/>
    </row>
    <row r="26" spans="2:9" s="3" customFormat="1" ht="12.75" x14ac:dyDescent="0.2">
      <c r="B26" s="225"/>
      <c r="C26" s="225"/>
      <c r="D26" s="225"/>
      <c r="E26" s="225"/>
      <c r="F26" s="225"/>
      <c r="G26" s="225"/>
      <c r="H26" s="225"/>
      <c r="I26" s="225"/>
    </row>
    <row r="27" spans="2:9" s="3" customFormat="1" ht="12.75" customHeight="1" x14ac:dyDescent="0.2">
      <c r="B27" s="225" t="s">
        <v>258</v>
      </c>
      <c r="C27" s="225"/>
      <c r="D27" s="225"/>
      <c r="E27" s="225"/>
      <c r="F27" s="225"/>
      <c r="G27" s="225"/>
      <c r="H27" s="225"/>
      <c r="I27" s="225"/>
    </row>
    <row r="28" spans="2:9" s="3" customFormat="1" ht="12.75" x14ac:dyDescent="0.2">
      <c r="B28" s="225"/>
      <c r="C28" s="225"/>
      <c r="D28" s="225"/>
      <c r="E28" s="225"/>
      <c r="F28" s="225"/>
      <c r="G28" s="225"/>
      <c r="H28" s="225"/>
      <c r="I28" s="225"/>
    </row>
    <row r="29" spans="2:9" s="3" customFormat="1" ht="12.75" x14ac:dyDescent="0.2">
      <c r="B29" s="225"/>
      <c r="C29" s="225"/>
      <c r="D29" s="225"/>
      <c r="E29" s="225"/>
      <c r="F29" s="225"/>
      <c r="G29" s="225"/>
      <c r="H29" s="225"/>
      <c r="I29" s="225"/>
    </row>
    <row r="30" spans="2:9" s="3" customFormat="1" ht="12.75" customHeight="1" x14ac:dyDescent="0.2">
      <c r="B30" s="225" t="s">
        <v>259</v>
      </c>
      <c r="C30" s="225"/>
      <c r="D30" s="225"/>
      <c r="E30" s="225"/>
      <c r="F30" s="225"/>
      <c r="G30" s="225"/>
      <c r="H30" s="225"/>
      <c r="I30" s="225"/>
    </row>
    <row r="31" spans="2:9" s="3" customFormat="1" ht="12.75" x14ac:dyDescent="0.2">
      <c r="B31" s="225"/>
      <c r="C31" s="225"/>
      <c r="D31" s="225"/>
      <c r="E31" s="225"/>
      <c r="F31" s="225"/>
      <c r="G31" s="225"/>
      <c r="H31" s="225"/>
      <c r="I31" s="225"/>
    </row>
    <row r="32" spans="2:9" s="3" customFormat="1" ht="13.5" thickBot="1" x14ac:dyDescent="0.25">
      <c r="B32" s="226"/>
      <c r="C32" s="226"/>
      <c r="D32" s="226"/>
      <c r="E32" s="226"/>
      <c r="F32" s="226"/>
      <c r="G32" s="226"/>
      <c r="H32" s="226"/>
      <c r="I32" s="226"/>
    </row>
    <row r="33" s="3" customFormat="1" ht="13.5" thickTop="1" x14ac:dyDescent="0.2"/>
    <row r="34" s="3" customFormat="1" ht="12.75" x14ac:dyDescent="0.2"/>
    <row r="35" s="3" customFormat="1" ht="12.75" x14ac:dyDescent="0.2"/>
    <row r="36" s="3" customFormat="1" ht="12.75" x14ac:dyDescent="0.2"/>
    <row r="37" s="3" customFormat="1" ht="12.75" x14ac:dyDescent="0.2"/>
    <row r="38" s="3" customFormat="1" ht="12.75" x14ac:dyDescent="0.2"/>
    <row r="39" s="3" customFormat="1" ht="12.75" x14ac:dyDescent="0.2"/>
    <row r="40" s="3" customFormat="1" ht="12.75" x14ac:dyDescent="0.2"/>
    <row r="41" s="3" customFormat="1" ht="12.75" x14ac:dyDescent="0.2"/>
    <row r="42" s="3" customFormat="1" ht="12.75" x14ac:dyDescent="0.2"/>
    <row r="43" s="3" customFormat="1" ht="12.75" x14ac:dyDescent="0.2"/>
    <row r="44" s="3" customFormat="1" ht="12.75" x14ac:dyDescent="0.2"/>
    <row r="45" s="3" customFormat="1" ht="12.75" x14ac:dyDescent="0.2"/>
    <row r="46" s="3" customFormat="1" ht="12.75" x14ac:dyDescent="0.2"/>
    <row r="47" s="3" customFormat="1" ht="12.75" x14ac:dyDescent="0.2"/>
    <row r="48" s="3" customFormat="1" ht="12.75" x14ac:dyDescent="0.2"/>
    <row r="49" s="3" customFormat="1" ht="12.75" x14ac:dyDescent="0.2"/>
    <row r="50" s="3" customFormat="1" ht="12.75" x14ac:dyDescent="0.2"/>
    <row r="51" s="3" customFormat="1" ht="12.75" x14ac:dyDescent="0.2"/>
    <row r="52" s="3" customFormat="1" ht="12.75" x14ac:dyDescent="0.2"/>
    <row r="53" s="3" customFormat="1" ht="12.75" x14ac:dyDescent="0.2"/>
    <row r="54" s="3" customFormat="1" ht="12.75" x14ac:dyDescent="0.2"/>
    <row r="55" s="3" customFormat="1" ht="12.75" x14ac:dyDescent="0.2"/>
    <row r="56" s="3" customFormat="1" ht="12.75" x14ac:dyDescent="0.2"/>
    <row r="57" s="3" customFormat="1" ht="12.75" x14ac:dyDescent="0.2"/>
    <row r="58" s="3" customFormat="1" ht="12.75" x14ac:dyDescent="0.2"/>
    <row r="59" s="3" customFormat="1" ht="12.75" x14ac:dyDescent="0.2"/>
    <row r="60" s="3" customFormat="1" ht="12.75" x14ac:dyDescent="0.2"/>
    <row r="61" s="3" customFormat="1" ht="12.75" x14ac:dyDescent="0.2"/>
    <row r="62" s="3" customFormat="1" ht="12.75" x14ac:dyDescent="0.2"/>
    <row r="63" s="3" customFormat="1" ht="12.75" x14ac:dyDescent="0.2"/>
    <row r="64" s="3" customFormat="1" ht="12.75" x14ac:dyDescent="0.2"/>
    <row r="65" s="3" customFormat="1" ht="12.75" x14ac:dyDescent="0.2"/>
    <row r="66" s="3" customFormat="1" ht="12.75" x14ac:dyDescent="0.2"/>
    <row r="67" s="3" customFormat="1" ht="12.75" x14ac:dyDescent="0.2"/>
    <row r="68" s="3" customFormat="1" ht="12.75" x14ac:dyDescent="0.2"/>
    <row r="69" s="3" customFormat="1" ht="12.75" x14ac:dyDescent="0.2"/>
    <row r="70" s="3" customFormat="1" ht="12.75" x14ac:dyDescent="0.2"/>
    <row r="71" s="3" customFormat="1" ht="12.75" x14ac:dyDescent="0.2"/>
    <row r="72" s="3" customFormat="1" ht="12.75" x14ac:dyDescent="0.2"/>
    <row r="73" s="3" customFormat="1" ht="12.75" x14ac:dyDescent="0.2"/>
    <row r="74" s="3" customFormat="1" ht="12.75" x14ac:dyDescent="0.2"/>
    <row r="75" s="3" customFormat="1" ht="12.75" x14ac:dyDescent="0.2"/>
    <row r="76" s="3" customFormat="1" ht="12.75" x14ac:dyDescent="0.2"/>
    <row r="77" s="3" customFormat="1" ht="12.75" x14ac:dyDescent="0.2"/>
    <row r="78" s="3" customFormat="1" ht="12.75" x14ac:dyDescent="0.2"/>
    <row r="79" s="3" customFormat="1" ht="12.75" x14ac:dyDescent="0.2"/>
    <row r="80" s="3" customFormat="1" ht="12.75" x14ac:dyDescent="0.2"/>
    <row r="81" s="3" customFormat="1" ht="12.75" x14ac:dyDescent="0.2"/>
    <row r="82" s="3" customFormat="1" ht="12.75" x14ac:dyDescent="0.2"/>
    <row r="83" s="3" customFormat="1" ht="12.75" x14ac:dyDescent="0.2"/>
    <row r="84" s="3" customFormat="1" ht="12.75" x14ac:dyDescent="0.2"/>
    <row r="85" s="3" customFormat="1" ht="12.75" x14ac:dyDescent="0.2"/>
    <row r="86" s="3" customFormat="1" ht="12.75" x14ac:dyDescent="0.2"/>
    <row r="87" s="3" customFormat="1" ht="12.75" x14ac:dyDescent="0.2"/>
    <row r="88" s="3" customFormat="1" ht="12.75" x14ac:dyDescent="0.2"/>
    <row r="89" s="3" customFormat="1" ht="12.75" x14ac:dyDescent="0.2"/>
    <row r="90" s="3" customFormat="1" ht="12.75" x14ac:dyDescent="0.2"/>
    <row r="91" s="3" customFormat="1" ht="12.75" x14ac:dyDescent="0.2"/>
    <row r="92" s="3" customFormat="1" ht="12.75" x14ac:dyDescent="0.2"/>
    <row r="93" s="3" customFormat="1" ht="12.75" x14ac:dyDescent="0.2"/>
    <row r="94" s="3" customFormat="1" ht="12.75" x14ac:dyDescent="0.2"/>
    <row r="95" s="3" customFormat="1" ht="12.75" x14ac:dyDescent="0.2"/>
    <row r="96" s="3" customFormat="1" ht="12.75" x14ac:dyDescent="0.2"/>
    <row r="97" s="3" customFormat="1" ht="12.75" x14ac:dyDescent="0.2"/>
    <row r="98" s="3" customFormat="1" ht="12.75" x14ac:dyDescent="0.2"/>
    <row r="99" s="3" customFormat="1" ht="12.75" x14ac:dyDescent="0.2"/>
    <row r="100" s="3" customFormat="1" ht="12.75" x14ac:dyDescent="0.2"/>
    <row r="101" s="3" customFormat="1" ht="12.75" x14ac:dyDescent="0.2"/>
    <row r="102" s="3" customFormat="1" ht="12.75" x14ac:dyDescent="0.2"/>
    <row r="103" s="3" customFormat="1" ht="12.75" x14ac:dyDescent="0.2"/>
    <row r="104" s="3" customFormat="1" ht="12.75" x14ac:dyDescent="0.2"/>
    <row r="105" s="3" customFormat="1" ht="12.75" x14ac:dyDescent="0.2"/>
    <row r="106" s="3" customFormat="1" ht="12.75" x14ac:dyDescent="0.2"/>
    <row r="107" s="3" customFormat="1" ht="12.75" x14ac:dyDescent="0.2"/>
    <row r="108" s="3" customFormat="1" ht="12.75" x14ac:dyDescent="0.2"/>
    <row r="109" s="3" customFormat="1" ht="12.75" x14ac:dyDescent="0.2"/>
    <row r="110" s="3" customFormat="1" ht="12.75" x14ac:dyDescent="0.2"/>
    <row r="111" s="3" customFormat="1" ht="12.75" x14ac:dyDescent="0.2"/>
    <row r="112" s="3" customFormat="1" ht="12.75" x14ac:dyDescent="0.2"/>
    <row r="113" s="3" customFormat="1" ht="12.75" x14ac:dyDescent="0.2"/>
    <row r="114" s="3" customFormat="1" ht="12.75" x14ac:dyDescent="0.2"/>
    <row r="115" s="3" customFormat="1" ht="12.75" x14ac:dyDescent="0.2"/>
    <row r="116" s="3" customFormat="1" ht="12.75" x14ac:dyDescent="0.2"/>
    <row r="117" s="3" customFormat="1" ht="12.75" x14ac:dyDescent="0.2"/>
    <row r="118" s="3" customFormat="1" ht="12.75" x14ac:dyDescent="0.2"/>
    <row r="119" s="3" customFormat="1" ht="12.75" x14ac:dyDescent="0.2"/>
    <row r="120" s="3" customFormat="1" ht="12.75" x14ac:dyDescent="0.2"/>
    <row r="121" s="3" customFormat="1" ht="12.75" x14ac:dyDescent="0.2"/>
    <row r="122" s="3" customFormat="1" ht="12.75" x14ac:dyDescent="0.2"/>
    <row r="123" s="3" customFormat="1" ht="12.75" x14ac:dyDescent="0.2"/>
    <row r="124" s="3" customFormat="1" ht="12.75" x14ac:dyDescent="0.2"/>
    <row r="125" s="3" customFormat="1" ht="12.75" x14ac:dyDescent="0.2"/>
    <row r="126" s="3" customFormat="1" ht="12.75" x14ac:dyDescent="0.2"/>
    <row r="127" s="3" customFormat="1" ht="12.75" x14ac:dyDescent="0.2"/>
    <row r="128" s="3" customFormat="1" ht="12.75" x14ac:dyDescent="0.2"/>
    <row r="129" s="3" customFormat="1" ht="12.75" x14ac:dyDescent="0.2"/>
    <row r="130" s="3" customFormat="1" ht="12.75" x14ac:dyDescent="0.2"/>
    <row r="131" s="3" customFormat="1" ht="12.75" x14ac:dyDescent="0.2"/>
    <row r="132" s="3" customFormat="1" ht="12.75" x14ac:dyDescent="0.2"/>
    <row r="133" s="3" customFormat="1" ht="12.75" x14ac:dyDescent="0.2"/>
    <row r="134" s="3" customFormat="1" ht="12.75" x14ac:dyDescent="0.2"/>
    <row r="135" s="3" customFormat="1" ht="12.75" x14ac:dyDescent="0.2"/>
    <row r="136" s="3" customFormat="1" ht="12.75" x14ac:dyDescent="0.2"/>
    <row r="137" s="3" customFormat="1" ht="12.75" x14ac:dyDescent="0.2"/>
    <row r="138" s="3" customFormat="1" ht="12.75" x14ac:dyDescent="0.2"/>
    <row r="139" s="3" customFormat="1" ht="12.75" x14ac:dyDescent="0.2"/>
    <row r="140" s="3" customFormat="1" ht="12.75" x14ac:dyDescent="0.2"/>
    <row r="141" s="3" customFormat="1" ht="12.75" x14ac:dyDescent="0.2"/>
    <row r="142" s="3" customFormat="1" ht="12.75" x14ac:dyDescent="0.2"/>
    <row r="143" s="3" customFormat="1" ht="12.75" x14ac:dyDescent="0.2"/>
    <row r="144" s="3" customFormat="1" ht="12.75" x14ac:dyDescent="0.2"/>
    <row r="145" s="3" customFormat="1" ht="12.75" x14ac:dyDescent="0.2"/>
    <row r="146" s="3" customFormat="1" ht="12.75" x14ac:dyDescent="0.2"/>
    <row r="147" s="3" customFormat="1" ht="12.75" x14ac:dyDescent="0.2"/>
    <row r="148" s="3" customFormat="1" ht="12.75" x14ac:dyDescent="0.2"/>
    <row r="149" s="3" customFormat="1" ht="12.75" x14ac:dyDescent="0.2"/>
    <row r="150" s="3" customFormat="1" ht="12.75" x14ac:dyDescent="0.2"/>
    <row r="151" s="3" customFormat="1" ht="12.75" x14ac:dyDescent="0.2"/>
    <row r="152" s="3" customFormat="1" ht="12.75" x14ac:dyDescent="0.2"/>
    <row r="153" s="3" customFormat="1" ht="12.75" x14ac:dyDescent="0.2"/>
    <row r="154" s="3" customFormat="1" ht="12.75" x14ac:dyDescent="0.2"/>
    <row r="155" s="3" customFormat="1" ht="12.75" x14ac:dyDescent="0.2"/>
    <row r="156" s="3" customFormat="1" ht="12.75" x14ac:dyDescent="0.2"/>
    <row r="157" s="3" customFormat="1" ht="12.75" x14ac:dyDescent="0.2"/>
    <row r="158" s="3" customFormat="1" ht="12.75" x14ac:dyDescent="0.2"/>
    <row r="159" s="3" customFormat="1" ht="12.75" x14ac:dyDescent="0.2"/>
    <row r="160" s="3" customFormat="1" ht="12.75" x14ac:dyDescent="0.2"/>
    <row r="161" s="3" customFormat="1" ht="12.75" x14ac:dyDescent="0.2"/>
    <row r="162" s="3" customFormat="1" ht="12.75" x14ac:dyDescent="0.2"/>
    <row r="163" s="3" customFormat="1" ht="12.75" x14ac:dyDescent="0.2"/>
    <row r="164" s="3" customFormat="1" ht="12.75" x14ac:dyDescent="0.2"/>
    <row r="165" s="3" customFormat="1" ht="12.75" x14ac:dyDescent="0.2"/>
    <row r="166" s="3" customFormat="1" ht="12.75" x14ac:dyDescent="0.2"/>
    <row r="167" s="3" customFormat="1" ht="12.75" x14ac:dyDescent="0.2"/>
    <row r="168" s="3" customFormat="1" ht="12.75" x14ac:dyDescent="0.2"/>
    <row r="169" s="3" customFormat="1" ht="12.75" x14ac:dyDescent="0.2"/>
    <row r="170" s="3" customFormat="1" ht="12.75" x14ac:dyDescent="0.2"/>
    <row r="171" s="3" customFormat="1" ht="12.75" x14ac:dyDescent="0.2"/>
    <row r="172" s="3" customFormat="1" ht="12.75" x14ac:dyDescent="0.2"/>
    <row r="173" s="3" customFormat="1" ht="12.75" x14ac:dyDescent="0.2"/>
    <row r="174" s="3" customFormat="1" ht="12.75" x14ac:dyDescent="0.2"/>
    <row r="175" s="3" customFormat="1" ht="12.75" x14ac:dyDescent="0.2"/>
    <row r="176" s="3" customFormat="1" ht="12.75" x14ac:dyDescent="0.2"/>
    <row r="177" s="3" customFormat="1" ht="12.75" x14ac:dyDescent="0.2"/>
    <row r="178" s="3" customFormat="1" ht="12.75" x14ac:dyDescent="0.2"/>
    <row r="179" s="3" customFormat="1" ht="12.75" x14ac:dyDescent="0.2"/>
    <row r="180" s="3" customFormat="1" ht="12.75" x14ac:dyDescent="0.2"/>
    <row r="181" s="3" customFormat="1" ht="12.75" x14ac:dyDescent="0.2"/>
    <row r="182" s="3" customFormat="1" ht="12.75" x14ac:dyDescent="0.2"/>
    <row r="183" s="3" customFormat="1" ht="12.75" x14ac:dyDescent="0.2"/>
    <row r="184" s="3" customFormat="1" ht="12.75" x14ac:dyDescent="0.2"/>
    <row r="185" s="3" customFormat="1" ht="12.75" x14ac:dyDescent="0.2"/>
    <row r="186" s="3" customFormat="1" ht="12.75" x14ac:dyDescent="0.2"/>
    <row r="187" s="3" customFormat="1" ht="12.75" x14ac:dyDescent="0.2"/>
    <row r="188" s="3" customFormat="1" ht="12.75" x14ac:dyDescent="0.2"/>
    <row r="189" s="3" customFormat="1" ht="12.75" x14ac:dyDescent="0.2"/>
    <row r="190" s="3" customFormat="1" ht="12.75" x14ac:dyDescent="0.2"/>
    <row r="191" s="3" customFormat="1" ht="12.75" x14ac:dyDescent="0.2"/>
    <row r="192" s="3" customFormat="1" ht="12.75" x14ac:dyDescent="0.2"/>
    <row r="193" s="3" customFormat="1" ht="12.75" x14ac:dyDescent="0.2"/>
    <row r="194" s="3" customFormat="1" ht="12.75" x14ac:dyDescent="0.2"/>
    <row r="195" s="3" customFormat="1" ht="12.75" x14ac:dyDescent="0.2"/>
    <row r="196" s="3" customFormat="1" ht="12.75" x14ac:dyDescent="0.2"/>
    <row r="197" s="3" customFormat="1" ht="12.75" x14ac:dyDescent="0.2"/>
    <row r="198" s="3" customFormat="1" ht="12.75" x14ac:dyDescent="0.2"/>
    <row r="199" s="3" customFormat="1" ht="12.75" x14ac:dyDescent="0.2"/>
    <row r="200" s="3" customFormat="1" ht="12.75" x14ac:dyDescent="0.2"/>
    <row r="201" s="3" customFormat="1" ht="12.75" x14ac:dyDescent="0.2"/>
    <row r="202" s="3" customFormat="1" ht="12.75" x14ac:dyDescent="0.2"/>
    <row r="203" s="3" customFormat="1" ht="12.75" x14ac:dyDescent="0.2"/>
    <row r="204" s="3" customFormat="1" ht="12.75" x14ac:dyDescent="0.2"/>
    <row r="205" s="3" customFormat="1" ht="12.75" x14ac:dyDescent="0.2"/>
    <row r="206" s="3" customFormat="1" ht="12.75" x14ac:dyDescent="0.2"/>
    <row r="207" s="3" customFormat="1" ht="12.75" x14ac:dyDescent="0.2"/>
    <row r="208" s="3" customFormat="1" ht="12.75" x14ac:dyDescent="0.2"/>
    <row r="209" s="3" customFormat="1" ht="12.75" x14ac:dyDescent="0.2"/>
    <row r="210" s="3" customFormat="1" ht="12.75" x14ac:dyDescent="0.2"/>
    <row r="211" s="3" customFormat="1" ht="12.75" x14ac:dyDescent="0.2"/>
    <row r="212" s="3" customFormat="1" ht="12.75" x14ac:dyDescent="0.2"/>
    <row r="213" s="3" customFormat="1" ht="12.75" x14ac:dyDescent="0.2"/>
    <row r="214" s="3" customFormat="1" ht="12.75" x14ac:dyDescent="0.2"/>
    <row r="215" s="3" customFormat="1" ht="12.75" x14ac:dyDescent="0.2"/>
    <row r="216" s="3" customFormat="1" ht="12.75" x14ac:dyDescent="0.2"/>
    <row r="217" s="3" customFormat="1" ht="12.75" x14ac:dyDescent="0.2"/>
    <row r="218" s="3" customFormat="1" ht="12.75" x14ac:dyDescent="0.2"/>
    <row r="219" s="3" customFormat="1" ht="12.75" x14ac:dyDescent="0.2"/>
    <row r="220" s="3" customFormat="1" ht="12.75" x14ac:dyDescent="0.2"/>
    <row r="221" s="3" customFormat="1" ht="12.75" x14ac:dyDescent="0.2"/>
  </sheetData>
  <sheetProtection algorithmName="SHA-512" hashValue="PllWbh1etfcRIx9W68pfW7x5DBZVpiefQNexXTkyLL1f18HrVBxfflPeR0VCK9KkWAUHlRvP8T+1H48JQSn0uw==" saltValue="C7WD1JnspAfXKdMr3ti+kw==" spinCount="100000" sheet="1" objects="1" scenarios="1"/>
  <mergeCells count="9">
    <mergeCell ref="B27:I29"/>
    <mergeCell ref="B30:I32"/>
    <mergeCell ref="B6:I8"/>
    <mergeCell ref="B9:I11"/>
    <mergeCell ref="B12:I14"/>
    <mergeCell ref="B15:I17"/>
    <mergeCell ref="B18:I20"/>
    <mergeCell ref="B21:I23"/>
    <mergeCell ref="B24:I2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21BC2C-FC57-4F4D-9910-A35F0BD6C825}">
  <sheetPr>
    <pageSetUpPr autoPageBreaks="0" fitToPage="1"/>
  </sheetPr>
  <dimension ref="B1:BD62"/>
  <sheetViews>
    <sheetView showGridLines="0" zoomScale="120" zoomScaleNormal="120" workbookViewId="0">
      <pane xSplit="2" ySplit="7" topLeftCell="AU8" activePane="bottomRight" state="frozen"/>
      <selection pane="topRight" activeCell="C1" sqref="C1"/>
      <selection pane="bottomLeft" activeCell="A8" sqref="A8"/>
      <selection pane="bottomRight" activeCell="B1" sqref="B1"/>
    </sheetView>
  </sheetViews>
  <sheetFormatPr defaultColWidth="9.59765625" defaultRowHeight="12.75" x14ac:dyDescent="0.2"/>
  <cols>
    <col min="1" max="1" width="3" style="8" customWidth="1"/>
    <col min="2" max="2" width="81" style="8" customWidth="1"/>
    <col min="3" max="4" width="13" style="8" hidden="1" customWidth="1"/>
    <col min="5" max="12" width="13" style="8" customWidth="1"/>
    <col min="13" max="17" width="11" style="8" hidden="1" customWidth="1"/>
    <col min="18" max="52" width="13" style="8" customWidth="1"/>
    <col min="53" max="55" width="9.59765625" style="3"/>
    <col min="56" max="56" width="11" style="11" customWidth="1"/>
    <col min="57" max="77" width="11" style="8" customWidth="1"/>
    <col min="78" max="16384" width="9.59765625" style="8"/>
  </cols>
  <sheetData>
    <row r="1" spans="2:56" s="6" customFormat="1" x14ac:dyDescent="0.2">
      <c r="B1" s="4" t="s">
        <v>303</v>
      </c>
      <c r="M1" s="7"/>
      <c r="N1" s="7"/>
      <c r="O1" s="7"/>
      <c r="P1" s="7"/>
      <c r="Q1" s="7"/>
      <c r="BA1" s="3"/>
      <c r="BB1" s="3"/>
      <c r="BC1" s="3"/>
    </row>
    <row r="2" spans="2:56" s="6" customFormat="1" x14ac:dyDescent="0.2">
      <c r="M2" s="7"/>
      <c r="N2" s="7"/>
      <c r="O2" s="7"/>
      <c r="P2" s="7"/>
      <c r="Q2" s="7"/>
      <c r="BA2" s="3"/>
      <c r="BB2" s="3"/>
      <c r="BC2" s="3"/>
    </row>
    <row r="3" spans="2:56" s="6" customFormat="1" ht="18.75" x14ac:dyDescent="0.25">
      <c r="B3" s="15" t="s">
        <v>1</v>
      </c>
      <c r="M3" s="7"/>
      <c r="N3" s="7"/>
      <c r="O3" s="7"/>
      <c r="P3" s="7"/>
      <c r="Q3" s="7"/>
      <c r="BA3" s="3"/>
      <c r="BB3" s="3"/>
      <c r="BC3" s="3"/>
    </row>
    <row r="4" spans="2:56" s="6" customFormat="1" ht="24.95" customHeight="1" thickBot="1" x14ac:dyDescent="0.25">
      <c r="B4" s="17"/>
      <c r="C4" s="17"/>
      <c r="D4" s="17"/>
      <c r="E4" s="17"/>
      <c r="F4" s="17"/>
      <c r="G4" s="17"/>
      <c r="H4" s="17"/>
      <c r="I4" s="17"/>
      <c r="J4" s="17"/>
      <c r="K4" s="17"/>
      <c r="L4" s="17"/>
      <c r="M4" s="7"/>
      <c r="N4" s="7"/>
      <c r="O4" s="7"/>
      <c r="P4" s="7"/>
      <c r="Q4" s="7"/>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c r="AZ4" s="17"/>
      <c r="BA4" s="3"/>
      <c r="BB4" s="3"/>
      <c r="BC4" s="3"/>
    </row>
    <row r="5" spans="2:56" ht="14.1" customHeight="1" x14ac:dyDescent="0.2">
      <c r="M5" s="9"/>
      <c r="N5" s="9"/>
      <c r="O5" s="9"/>
      <c r="P5" s="9"/>
      <c r="Q5" s="9"/>
      <c r="R5" s="5"/>
      <c r="BA5" s="8"/>
      <c r="BB5" s="8"/>
      <c r="BC5" s="8"/>
      <c r="BD5" s="8"/>
    </row>
    <row r="6" spans="2:56" ht="14.1" customHeight="1" x14ac:dyDescent="0.2">
      <c r="M6" s="9"/>
      <c r="N6" s="9"/>
      <c r="O6" s="9"/>
      <c r="P6" s="9"/>
      <c r="Q6" s="9"/>
      <c r="R6" s="5"/>
      <c r="BA6" s="8"/>
      <c r="BB6" s="8"/>
      <c r="BC6" s="8"/>
      <c r="BD6" s="8"/>
    </row>
    <row r="7" spans="2:56" ht="14.1" customHeight="1" x14ac:dyDescent="0.2">
      <c r="B7" s="18" t="s">
        <v>13</v>
      </c>
      <c r="C7" s="19"/>
      <c r="D7" s="19">
        <v>2017</v>
      </c>
      <c r="E7" s="19">
        <v>2018</v>
      </c>
      <c r="F7" s="19">
        <v>2019</v>
      </c>
      <c r="G7" s="19">
        <v>2020</v>
      </c>
      <c r="H7" s="19">
        <v>2021</v>
      </c>
      <c r="I7" s="19">
        <v>2022</v>
      </c>
      <c r="J7" s="19">
        <v>2023</v>
      </c>
      <c r="K7" s="19">
        <v>2024</v>
      </c>
      <c r="L7" s="192">
        <v>2025</v>
      </c>
      <c r="M7" s="10">
        <f t="shared" ref="M7:P7" si="0">L7+1</f>
        <v>2026</v>
      </c>
      <c r="N7" s="10">
        <f t="shared" si="0"/>
        <v>2027</v>
      </c>
      <c r="O7" s="10">
        <f t="shared" si="0"/>
        <v>2028</v>
      </c>
      <c r="P7" s="10">
        <f t="shared" si="0"/>
        <v>2029</v>
      </c>
      <c r="Q7" s="10">
        <f>P7+1</f>
        <v>2030</v>
      </c>
      <c r="R7" s="5"/>
      <c r="S7" s="22" t="s">
        <v>14</v>
      </c>
      <c r="T7" s="20" t="s">
        <v>15</v>
      </c>
      <c r="U7" s="20" t="s">
        <v>16</v>
      </c>
      <c r="V7" s="20" t="s">
        <v>17</v>
      </c>
      <c r="W7" s="22" t="s">
        <v>18</v>
      </c>
      <c r="X7" s="20" t="s">
        <v>19</v>
      </c>
      <c r="Y7" s="20" t="s">
        <v>20</v>
      </c>
      <c r="Z7" s="23" t="s">
        <v>21</v>
      </c>
      <c r="AA7" s="20" t="s">
        <v>22</v>
      </c>
      <c r="AB7" s="20" t="s">
        <v>23</v>
      </c>
      <c r="AC7" s="20" t="s">
        <v>24</v>
      </c>
      <c r="AD7" s="20" t="s">
        <v>25</v>
      </c>
      <c r="AE7" s="22" t="s">
        <v>26</v>
      </c>
      <c r="AF7" s="20" t="s">
        <v>27</v>
      </c>
      <c r="AG7" s="20" t="s">
        <v>28</v>
      </c>
      <c r="AH7" s="23" t="s">
        <v>29</v>
      </c>
      <c r="AI7" s="20" t="s">
        <v>30</v>
      </c>
      <c r="AJ7" s="20" t="s">
        <v>31</v>
      </c>
      <c r="AK7" s="20" t="s">
        <v>32</v>
      </c>
      <c r="AL7" s="20" t="s">
        <v>33</v>
      </c>
      <c r="AM7" s="22" t="s">
        <v>34</v>
      </c>
      <c r="AN7" s="20" t="s">
        <v>35</v>
      </c>
      <c r="AO7" s="20" t="s">
        <v>36</v>
      </c>
      <c r="AP7" s="23" t="s">
        <v>37</v>
      </c>
      <c r="AQ7" s="20" t="s">
        <v>38</v>
      </c>
      <c r="AR7" s="20" t="s">
        <v>39</v>
      </c>
      <c r="AS7" s="20" t="s">
        <v>40</v>
      </c>
      <c r="AT7" s="23" t="s">
        <v>41</v>
      </c>
      <c r="AU7" s="20" t="s">
        <v>263</v>
      </c>
      <c r="AV7" s="20" t="s">
        <v>273</v>
      </c>
      <c r="AW7" s="20" t="s">
        <v>292</v>
      </c>
      <c r="AX7" s="23" t="s">
        <v>297</v>
      </c>
      <c r="AY7" s="20" t="s">
        <v>299</v>
      </c>
      <c r="AZ7" s="20" t="s">
        <v>304</v>
      </c>
      <c r="BD7" s="8"/>
    </row>
    <row r="8" spans="2:56" ht="14.1" customHeight="1" x14ac:dyDescent="0.2">
      <c r="B8" s="8" t="s">
        <v>42</v>
      </c>
      <c r="C8" s="32"/>
      <c r="D8" s="32">
        <v>19756</v>
      </c>
      <c r="E8" s="32">
        <v>22893</v>
      </c>
      <c r="F8" s="32">
        <v>21337</v>
      </c>
      <c r="G8" s="32">
        <v>16132</v>
      </c>
      <c r="H8" s="32">
        <v>20921</v>
      </c>
      <c r="I8" s="32">
        <v>32111</v>
      </c>
      <c r="J8" s="32">
        <v>34628.533150347408</v>
      </c>
      <c r="K8" s="32">
        <v>35453.716</v>
      </c>
      <c r="L8" s="109">
        <v>35896.607429370277</v>
      </c>
      <c r="M8" s="32"/>
      <c r="N8" s="32"/>
      <c r="O8" s="32"/>
      <c r="S8" s="108">
        <v>5158.7</v>
      </c>
      <c r="T8" s="32">
        <v>5807.9</v>
      </c>
      <c r="U8" s="32">
        <v>5955</v>
      </c>
      <c r="V8" s="32">
        <v>5972</v>
      </c>
      <c r="W8" s="108">
        <v>4770</v>
      </c>
      <c r="X8" s="32">
        <v>5504</v>
      </c>
      <c r="Y8" s="32">
        <v>5637</v>
      </c>
      <c r="Z8" s="109">
        <v>5426</v>
      </c>
      <c r="AA8" s="32">
        <v>4939</v>
      </c>
      <c r="AB8" s="32">
        <v>3016</v>
      </c>
      <c r="AC8" s="32">
        <v>4030</v>
      </c>
      <c r="AD8" s="32">
        <v>4146</v>
      </c>
      <c r="AE8" s="108">
        <v>4282</v>
      </c>
      <c r="AF8" s="32">
        <v>5018</v>
      </c>
      <c r="AG8" s="32">
        <v>5398</v>
      </c>
      <c r="AH8" s="109">
        <v>6223</v>
      </c>
      <c r="AI8" s="32">
        <v>6736</v>
      </c>
      <c r="AJ8" s="32">
        <v>8637</v>
      </c>
      <c r="AK8" s="32">
        <v>8551</v>
      </c>
      <c r="AL8" s="32">
        <v>8187</v>
      </c>
      <c r="AM8" s="108">
        <v>7998.43</v>
      </c>
      <c r="AN8" s="32">
        <v>8131.6715504023914</v>
      </c>
      <c r="AO8" s="32">
        <v>8934.9060182018657</v>
      </c>
      <c r="AP8" s="109">
        <v>9563.6173040213707</v>
      </c>
      <c r="AQ8" s="32">
        <v>8749.9106189062331</v>
      </c>
      <c r="AR8" s="32">
        <v>8784.1433547952038</v>
      </c>
      <c r="AS8" s="32">
        <v>9082.9834812073168</v>
      </c>
      <c r="AT8" s="109">
        <v>8836.6785450912503</v>
      </c>
      <c r="AU8" s="32">
        <v>8473.189342475418</v>
      </c>
      <c r="AV8" s="32">
        <v>8638.4585387380012</v>
      </c>
      <c r="AW8" s="32">
        <v>9325.5365702829731</v>
      </c>
      <c r="AX8" s="109">
        <v>9459.548980873893</v>
      </c>
      <c r="AY8" s="32">
        <v>8833.5959999999977</v>
      </c>
      <c r="AZ8" s="32">
        <v>13201.234832792734</v>
      </c>
      <c r="BA8" s="8"/>
      <c r="BB8" s="8"/>
      <c r="BC8" s="8"/>
      <c r="BD8" s="51"/>
    </row>
    <row r="9" spans="2:56" s="5" customFormat="1" ht="14.1" customHeight="1" x14ac:dyDescent="0.2">
      <c r="C9" s="34"/>
      <c r="D9" s="34"/>
      <c r="E9" s="34"/>
      <c r="F9" s="34"/>
      <c r="G9" s="34"/>
      <c r="H9" s="34"/>
      <c r="I9" s="34"/>
      <c r="J9" s="34"/>
      <c r="K9" s="34"/>
      <c r="L9" s="109"/>
      <c r="M9" s="32"/>
      <c r="N9" s="32"/>
      <c r="O9" s="32"/>
      <c r="S9" s="110"/>
      <c r="T9" s="34"/>
      <c r="U9" s="34"/>
      <c r="V9" s="34"/>
      <c r="W9" s="110"/>
      <c r="X9" s="34"/>
      <c r="Y9" s="34"/>
      <c r="Z9" s="111"/>
      <c r="AA9" s="34"/>
      <c r="AB9" s="34"/>
      <c r="AC9" s="34"/>
      <c r="AD9" s="34"/>
      <c r="AE9" s="108"/>
      <c r="AF9" s="32"/>
      <c r="AG9" s="32"/>
      <c r="AH9" s="109"/>
      <c r="AI9" s="32"/>
      <c r="AJ9" s="32"/>
      <c r="AK9" s="32"/>
      <c r="AL9" s="32"/>
      <c r="AM9" s="108"/>
      <c r="AN9" s="32"/>
      <c r="AO9" s="32"/>
      <c r="AP9" s="109"/>
      <c r="AQ9" s="32"/>
      <c r="AR9" s="32"/>
      <c r="AS9" s="32"/>
      <c r="AT9" s="109"/>
      <c r="AU9" s="32"/>
      <c r="AV9" s="32"/>
      <c r="AW9" s="32"/>
      <c r="AX9" s="109"/>
      <c r="AY9" s="32"/>
      <c r="AZ9" s="32"/>
      <c r="BD9" s="51"/>
    </row>
    <row r="10" spans="2:56" s="5" customFormat="1" ht="14.1" customHeight="1" x14ac:dyDescent="0.2">
      <c r="B10" s="5" t="s">
        <v>43</v>
      </c>
      <c r="C10" s="34"/>
      <c r="D10" s="34">
        <v>4426</v>
      </c>
      <c r="E10" s="34">
        <v>5069</v>
      </c>
      <c r="F10" s="34">
        <v>4978</v>
      </c>
      <c r="G10" s="34">
        <v>5783</v>
      </c>
      <c r="H10" s="34">
        <v>5040</v>
      </c>
      <c r="I10" s="34">
        <v>5668</v>
      </c>
      <c r="J10" s="34">
        <v>5836.1035482623683</v>
      </c>
      <c r="K10" s="34">
        <v>6215.9780994194371</v>
      </c>
      <c r="L10" s="111">
        <v>6945.7395351316754</v>
      </c>
      <c r="M10" s="34"/>
      <c r="N10" s="34"/>
      <c r="O10" s="34"/>
      <c r="S10" s="110">
        <v>1184.5</v>
      </c>
      <c r="T10" s="34">
        <v>1424.1</v>
      </c>
      <c r="U10" s="34">
        <v>1277</v>
      </c>
      <c r="V10" s="34">
        <v>1184</v>
      </c>
      <c r="W10" s="110">
        <v>1146</v>
      </c>
      <c r="X10" s="34">
        <v>1332</v>
      </c>
      <c r="Y10" s="34">
        <v>1245</v>
      </c>
      <c r="Z10" s="111">
        <v>1255</v>
      </c>
      <c r="AA10" s="34">
        <v>1110</v>
      </c>
      <c r="AB10" s="34">
        <v>1336</v>
      </c>
      <c r="AC10" s="34">
        <v>1726</v>
      </c>
      <c r="AD10" s="34">
        <v>1611</v>
      </c>
      <c r="AE10" s="110">
        <v>1326</v>
      </c>
      <c r="AF10" s="34">
        <v>1222</v>
      </c>
      <c r="AG10" s="34">
        <v>1203</v>
      </c>
      <c r="AH10" s="111">
        <v>1290</v>
      </c>
      <c r="AI10" s="34">
        <v>1448.7728557106686</v>
      </c>
      <c r="AJ10" s="34">
        <v>1717</v>
      </c>
      <c r="AK10" s="34">
        <v>1277</v>
      </c>
      <c r="AL10" s="34">
        <v>1225</v>
      </c>
      <c r="AM10" s="110">
        <v>1263.8900000000001</v>
      </c>
      <c r="AN10" s="34">
        <v>1387.7720530845841</v>
      </c>
      <c r="AO10" s="34">
        <v>1659.0271597913311</v>
      </c>
      <c r="AP10" s="111">
        <v>1525.7529179190276</v>
      </c>
      <c r="AQ10" s="34">
        <v>1480.589258919362</v>
      </c>
      <c r="AR10" s="34">
        <v>1540.8322407584258</v>
      </c>
      <c r="AS10" s="34">
        <v>1586.9558031015752</v>
      </c>
      <c r="AT10" s="111">
        <v>1607.6007966400741</v>
      </c>
      <c r="AU10" s="34">
        <v>1617.7113290875759</v>
      </c>
      <c r="AV10" s="34">
        <v>1680.9889816324787</v>
      </c>
      <c r="AW10" s="34">
        <v>1796.3772611444683</v>
      </c>
      <c r="AX10" s="111">
        <v>1850.6619632671527</v>
      </c>
      <c r="AY10" s="34">
        <v>1823.5573796888004</v>
      </c>
      <c r="AZ10" s="34">
        <v>2428.5242457474938</v>
      </c>
      <c r="BA10" s="165"/>
      <c r="BB10" s="165"/>
      <c r="BC10" s="165"/>
      <c r="BD10" s="55"/>
    </row>
    <row r="11" spans="2:56" s="5" customFormat="1" ht="14.1" customHeight="1" x14ac:dyDescent="0.2">
      <c r="B11" s="11" t="s">
        <v>44</v>
      </c>
      <c r="C11" s="52"/>
      <c r="D11" s="52">
        <f t="shared" ref="D11:I11" si="1">D10/D8</f>
        <v>0.22403320510224742</v>
      </c>
      <c r="E11" s="52">
        <f t="shared" si="1"/>
        <v>0.2214213951863015</v>
      </c>
      <c r="F11" s="52">
        <f t="shared" si="1"/>
        <v>0.23330365093499555</v>
      </c>
      <c r="G11" s="52">
        <f t="shared" si="1"/>
        <v>0.3584800396727002</v>
      </c>
      <c r="H11" s="52">
        <f t="shared" si="1"/>
        <v>0.24090626643085894</v>
      </c>
      <c r="I11" s="52">
        <f t="shared" si="1"/>
        <v>0.17651272149730621</v>
      </c>
      <c r="J11" s="52">
        <v>0.16853452968751631</v>
      </c>
      <c r="K11" s="52">
        <v>0.17532656095681021</v>
      </c>
      <c r="L11" s="118">
        <v>0.19349292405411925</v>
      </c>
      <c r="M11" s="52"/>
      <c r="N11" s="52"/>
      <c r="O11" s="52"/>
      <c r="P11" s="11"/>
      <c r="Q11" s="11"/>
      <c r="R11" s="11"/>
      <c r="S11" s="117">
        <f>S10/S8</f>
        <v>0.22961211157849848</v>
      </c>
      <c r="T11" s="52">
        <f t="shared" ref="T11:AN11" si="2">T10/T8</f>
        <v>0.24520050276347732</v>
      </c>
      <c r="U11" s="52">
        <f t="shared" si="2"/>
        <v>0.2144416456759026</v>
      </c>
      <c r="V11" s="52">
        <f t="shared" si="2"/>
        <v>0.19825853985264569</v>
      </c>
      <c r="W11" s="117">
        <f t="shared" si="2"/>
        <v>0.24025157232704403</v>
      </c>
      <c r="X11" s="52">
        <f t="shared" si="2"/>
        <v>0.24200581395348839</v>
      </c>
      <c r="Y11" s="52">
        <f t="shared" si="2"/>
        <v>0.22086216072378925</v>
      </c>
      <c r="Z11" s="118">
        <f t="shared" si="2"/>
        <v>0.23129377073350535</v>
      </c>
      <c r="AA11" s="52">
        <f t="shared" si="2"/>
        <v>0.22474185057703988</v>
      </c>
      <c r="AB11" s="52">
        <f t="shared" si="2"/>
        <v>0.44297082228116713</v>
      </c>
      <c r="AC11" s="52">
        <f t="shared" si="2"/>
        <v>0.428287841191067</v>
      </c>
      <c r="AD11" s="52">
        <f t="shared" si="2"/>
        <v>0.38856729377713461</v>
      </c>
      <c r="AE11" s="117">
        <f t="shared" si="2"/>
        <v>0.30966837926202712</v>
      </c>
      <c r="AF11" s="52">
        <f t="shared" si="2"/>
        <v>0.24352331606217617</v>
      </c>
      <c r="AG11" s="52">
        <f t="shared" si="2"/>
        <v>0.22286031863653205</v>
      </c>
      <c r="AH11" s="118">
        <f t="shared" si="2"/>
        <v>0.20729551663184959</v>
      </c>
      <c r="AI11" s="52">
        <f t="shared" si="2"/>
        <v>0.21507910565775959</v>
      </c>
      <c r="AJ11" s="52">
        <f t="shared" si="2"/>
        <v>0.19879587819844854</v>
      </c>
      <c r="AK11" s="52">
        <f t="shared" si="2"/>
        <v>0.14933925856624955</v>
      </c>
      <c r="AL11" s="52">
        <f t="shared" si="2"/>
        <v>0.14962745816538414</v>
      </c>
      <c r="AM11" s="117">
        <f t="shared" si="2"/>
        <v>0.15801726088744916</v>
      </c>
      <c r="AN11" s="52">
        <f t="shared" si="2"/>
        <v>0.17066258080922009</v>
      </c>
      <c r="AO11" s="52">
        <v>0.18567930724862927</v>
      </c>
      <c r="AP11" s="118">
        <v>0.15953722000957413</v>
      </c>
      <c r="AQ11" s="52">
        <v>0.16921192951619435</v>
      </c>
      <c r="AR11" s="52">
        <v>0.17541064376155655</v>
      </c>
      <c r="AS11" s="52">
        <v>0.17471746000474239</v>
      </c>
      <c r="AT11" s="118">
        <v>0.18192364794497271</v>
      </c>
      <c r="AU11" s="52">
        <v>0.19092118253254639</v>
      </c>
      <c r="AV11" s="52">
        <v>0.19459362733458876</v>
      </c>
      <c r="AW11" s="52">
        <v>0.19262990902516608</v>
      </c>
      <c r="AX11" s="118">
        <v>0.19563955607280811</v>
      </c>
      <c r="AY11" s="52">
        <v>0.20643431957821037</v>
      </c>
      <c r="AZ11" s="52">
        <v>0.18396190026972933</v>
      </c>
      <c r="BD11" s="51"/>
    </row>
    <row r="12" spans="2:56" s="5" customFormat="1" ht="14.1" customHeight="1" x14ac:dyDescent="0.2">
      <c r="B12" s="11"/>
      <c r="C12" s="34"/>
      <c r="D12" s="34"/>
      <c r="E12" s="34"/>
      <c r="F12" s="34"/>
      <c r="G12" s="34"/>
      <c r="H12" s="34"/>
      <c r="I12" s="34"/>
      <c r="J12" s="34"/>
      <c r="K12" s="34"/>
      <c r="L12" s="118"/>
      <c r="M12" s="52"/>
      <c r="N12" s="52"/>
      <c r="O12" s="52"/>
      <c r="P12" s="11"/>
      <c r="Q12" s="11"/>
      <c r="R12" s="11"/>
      <c r="S12" s="110"/>
      <c r="T12" s="34"/>
      <c r="U12" s="34"/>
      <c r="V12" s="34"/>
      <c r="W12" s="110"/>
      <c r="X12" s="34"/>
      <c r="Y12" s="34"/>
      <c r="Z12" s="111"/>
      <c r="AA12" s="52"/>
      <c r="AB12" s="52"/>
      <c r="AC12" s="52"/>
      <c r="AD12" s="52"/>
      <c r="AE12" s="117"/>
      <c r="AF12" s="52"/>
      <c r="AG12" s="52"/>
      <c r="AH12" s="118"/>
      <c r="AI12" s="52"/>
      <c r="AJ12" s="52"/>
      <c r="AK12" s="52"/>
      <c r="AL12" s="52"/>
      <c r="AM12" s="117"/>
      <c r="AN12" s="52"/>
      <c r="AO12" s="52"/>
      <c r="AP12" s="118"/>
      <c r="AQ12" s="52"/>
      <c r="AR12" s="52"/>
      <c r="AS12" s="52"/>
      <c r="AT12" s="118"/>
      <c r="AU12" s="52"/>
      <c r="AV12" s="52"/>
      <c r="AW12" s="52"/>
      <c r="AX12" s="118"/>
      <c r="AY12" s="52"/>
      <c r="AZ12" s="52"/>
      <c r="BD12" s="51"/>
    </row>
    <row r="13" spans="2:56" s="5" customFormat="1" ht="14.1" customHeight="1" x14ac:dyDescent="0.2">
      <c r="B13" s="5" t="s">
        <v>45</v>
      </c>
      <c r="C13" s="34"/>
      <c r="D13" s="34">
        <v>2281</v>
      </c>
      <c r="E13" s="34">
        <v>2774</v>
      </c>
      <c r="F13" s="34">
        <v>2839</v>
      </c>
      <c r="G13" s="34">
        <v>3189</v>
      </c>
      <c r="H13" s="34">
        <v>3067</v>
      </c>
      <c r="I13" s="34">
        <v>3517</v>
      </c>
      <c r="J13" s="34">
        <v>3679.5923971104157</v>
      </c>
      <c r="K13" s="34">
        <v>3854.6855573200328</v>
      </c>
      <c r="L13" s="111">
        <v>4281.5267417343712</v>
      </c>
      <c r="M13" s="34"/>
      <c r="N13" s="34"/>
      <c r="O13" s="34"/>
      <c r="S13" s="110">
        <v>702.8</v>
      </c>
      <c r="T13" s="34">
        <v>740.3</v>
      </c>
      <c r="U13" s="34">
        <v>714</v>
      </c>
      <c r="V13" s="34">
        <v>617</v>
      </c>
      <c r="W13" s="110">
        <v>733</v>
      </c>
      <c r="X13" s="34">
        <v>750</v>
      </c>
      <c r="Y13" s="34">
        <v>698</v>
      </c>
      <c r="Z13" s="111">
        <v>658</v>
      </c>
      <c r="AA13" s="34">
        <v>556</v>
      </c>
      <c r="AB13" s="34">
        <v>699</v>
      </c>
      <c r="AC13" s="34">
        <v>879</v>
      </c>
      <c r="AD13" s="34">
        <v>1055</v>
      </c>
      <c r="AE13" s="110">
        <v>817</v>
      </c>
      <c r="AF13" s="34">
        <v>712</v>
      </c>
      <c r="AG13" s="34">
        <v>737</v>
      </c>
      <c r="AH13" s="111">
        <v>802</v>
      </c>
      <c r="AI13" s="34">
        <v>881</v>
      </c>
      <c r="AJ13" s="34">
        <v>1113</v>
      </c>
      <c r="AK13" s="34">
        <v>868</v>
      </c>
      <c r="AL13" s="34">
        <v>654</v>
      </c>
      <c r="AM13" s="110">
        <v>776</v>
      </c>
      <c r="AN13" s="34">
        <v>851.25286503994914</v>
      </c>
      <c r="AO13" s="34">
        <v>1111.252135662515</v>
      </c>
      <c r="AP13" s="111">
        <v>941.00445688648449</v>
      </c>
      <c r="AQ13" s="34">
        <v>912.58764011948256</v>
      </c>
      <c r="AR13" s="34">
        <v>979.24473564452228</v>
      </c>
      <c r="AS13" s="34">
        <v>1009.0408340820786</v>
      </c>
      <c r="AT13" s="111">
        <v>953.81234747394933</v>
      </c>
      <c r="AU13" s="34">
        <v>1010.7376787834789</v>
      </c>
      <c r="AV13" s="34">
        <v>1069.4851295379033</v>
      </c>
      <c r="AW13" s="34">
        <v>1169.8891393369681</v>
      </c>
      <c r="AX13" s="111">
        <v>1031.4147940760213</v>
      </c>
      <c r="AY13" s="34">
        <v>1129.1850972198063</v>
      </c>
      <c r="AZ13" s="34">
        <v>1757.1751574512734</v>
      </c>
      <c r="BD13" s="54"/>
    </row>
    <row r="14" spans="2:56" s="5" customFormat="1" ht="14.1" customHeight="1" x14ac:dyDescent="0.2">
      <c r="B14" s="11" t="s">
        <v>46</v>
      </c>
      <c r="C14" s="52"/>
      <c r="D14" s="52">
        <f t="shared" ref="D14:I14" si="3">D13/D8</f>
        <v>0.11545859485725855</v>
      </c>
      <c r="E14" s="52">
        <f t="shared" si="3"/>
        <v>0.12117241078058795</v>
      </c>
      <c r="F14" s="52">
        <f t="shared" si="3"/>
        <v>0.13305525612785302</v>
      </c>
      <c r="G14" s="52">
        <f t="shared" si="3"/>
        <v>0.19768162658070915</v>
      </c>
      <c r="H14" s="52">
        <f t="shared" si="3"/>
        <v>0.1465991109411596</v>
      </c>
      <c r="I14" s="52">
        <f t="shared" si="3"/>
        <v>0.10952633054093613</v>
      </c>
      <c r="J14" s="52">
        <v>0.10625897381025799</v>
      </c>
      <c r="K14" s="52">
        <v>0.10872444392909428</v>
      </c>
      <c r="L14" s="118">
        <v>0.11927385478303627</v>
      </c>
      <c r="M14" s="52"/>
      <c r="N14" s="52"/>
      <c r="O14" s="52"/>
      <c r="P14" s="11"/>
      <c r="Q14" s="11"/>
      <c r="R14" s="11"/>
      <c r="S14" s="117">
        <f>S13/S8</f>
        <v>0.13623587337895204</v>
      </c>
      <c r="T14" s="52">
        <f t="shared" ref="T14:AN14" si="4">T13/T8</f>
        <v>0.12746431584565851</v>
      </c>
      <c r="U14" s="52">
        <f t="shared" si="4"/>
        <v>0.1198992443324937</v>
      </c>
      <c r="V14" s="52">
        <f t="shared" si="4"/>
        <v>0.10331547220361688</v>
      </c>
      <c r="W14" s="117">
        <f t="shared" si="4"/>
        <v>0.15366876310272537</v>
      </c>
      <c r="X14" s="52">
        <f t="shared" si="4"/>
        <v>0.13626453488372092</v>
      </c>
      <c r="Y14" s="52">
        <f t="shared" si="4"/>
        <v>0.12382472946602803</v>
      </c>
      <c r="Z14" s="118">
        <f t="shared" si="4"/>
        <v>0.12126796903796536</v>
      </c>
      <c r="AA14" s="52">
        <f t="shared" si="4"/>
        <v>0.11257339542417494</v>
      </c>
      <c r="AB14" s="52">
        <f t="shared" si="4"/>
        <v>0.23176392572944296</v>
      </c>
      <c r="AC14" s="52">
        <f t="shared" si="4"/>
        <v>0.21811414392059553</v>
      </c>
      <c r="AD14" s="52">
        <f t="shared" si="4"/>
        <v>0.25446213217559094</v>
      </c>
      <c r="AE14" s="117">
        <f t="shared" si="4"/>
        <v>0.19079869219990658</v>
      </c>
      <c r="AF14" s="52">
        <f t="shared" si="4"/>
        <v>0.14188919888401755</v>
      </c>
      <c r="AG14" s="52">
        <f t="shared" si="4"/>
        <v>0.1365320489070026</v>
      </c>
      <c r="AH14" s="118">
        <f t="shared" si="4"/>
        <v>0.12887674754941347</v>
      </c>
      <c r="AI14" s="52">
        <f t="shared" si="4"/>
        <v>0.13078978622327792</v>
      </c>
      <c r="AJ14" s="52">
        <f t="shared" si="4"/>
        <v>0.12886418895449808</v>
      </c>
      <c r="AK14" s="52">
        <f t="shared" si="4"/>
        <v>0.10150859548590808</v>
      </c>
      <c r="AL14" s="52">
        <f t="shared" si="4"/>
        <v>7.9882740930743865E-2</v>
      </c>
      <c r="AM14" s="117">
        <f t="shared" si="4"/>
        <v>9.7019039986597361E-2</v>
      </c>
      <c r="AN14" s="52">
        <f t="shared" si="4"/>
        <v>0.10468362620940161</v>
      </c>
      <c r="AO14" s="52">
        <v>0.12437200048872507</v>
      </c>
      <c r="AP14" s="118">
        <v>9.8394198238234074E-2</v>
      </c>
      <c r="AQ14" s="52">
        <v>0.10429679568927516</v>
      </c>
      <c r="AR14" s="52">
        <v>0.11147868336073537</v>
      </c>
      <c r="AS14" s="52">
        <v>0.11109134307794163</v>
      </c>
      <c r="AT14" s="118">
        <v>0.10793787989535834</v>
      </c>
      <c r="AU14" s="52">
        <v>0.11928656824847901</v>
      </c>
      <c r="AV14" s="52">
        <v>0.12380508915357313</v>
      </c>
      <c r="AW14" s="52">
        <v>0.12545006182968291</v>
      </c>
      <c r="AX14" s="118">
        <v>0.10903424636432688</v>
      </c>
      <c r="AY14" s="52">
        <v>0.1278284740687492</v>
      </c>
      <c r="AZ14" s="52">
        <v>0.13310687823584011</v>
      </c>
      <c r="BD14" s="51"/>
    </row>
    <row r="15" spans="2:56" ht="14.1" customHeight="1" x14ac:dyDescent="0.2">
      <c r="C15" s="32"/>
      <c r="D15" s="32"/>
      <c r="E15" s="32"/>
      <c r="F15" s="32"/>
      <c r="G15" s="32"/>
      <c r="H15" s="32"/>
      <c r="I15" s="32"/>
      <c r="J15" s="32"/>
      <c r="K15" s="32"/>
      <c r="L15" s="109"/>
      <c r="M15" s="32"/>
      <c r="N15" s="32"/>
      <c r="O15" s="32"/>
      <c r="S15" s="108"/>
      <c r="T15" s="32"/>
      <c r="U15" s="32"/>
      <c r="V15" s="32"/>
      <c r="W15" s="108"/>
      <c r="X15" s="32"/>
      <c r="Y15" s="32"/>
      <c r="Z15" s="109"/>
      <c r="AA15" s="32"/>
      <c r="AB15" s="32"/>
      <c r="AC15" s="32"/>
      <c r="AD15" s="32"/>
      <c r="AE15" s="108"/>
      <c r="AF15" s="32"/>
      <c r="AG15" s="32"/>
      <c r="AH15" s="109"/>
      <c r="AI15" s="32"/>
      <c r="AJ15" s="32"/>
      <c r="AK15" s="32"/>
      <c r="AL15" s="32"/>
      <c r="AM15" s="108"/>
      <c r="AN15" s="32"/>
      <c r="AO15" s="32"/>
      <c r="AP15" s="109"/>
      <c r="AQ15" s="32"/>
      <c r="AR15" s="32"/>
      <c r="AS15" s="32"/>
      <c r="AT15" s="109"/>
      <c r="AU15" s="32"/>
      <c r="AV15" s="32"/>
      <c r="AW15" s="32"/>
      <c r="AX15" s="109"/>
      <c r="AY15" s="32"/>
      <c r="AZ15" s="32"/>
      <c r="BD15" s="51"/>
    </row>
    <row r="16" spans="2:56" ht="14.1" customHeight="1" x14ac:dyDescent="0.2">
      <c r="B16" s="8" t="s">
        <v>47</v>
      </c>
      <c r="C16" s="32"/>
      <c r="D16" s="32"/>
      <c r="E16" s="32">
        <f t="shared" ref="E16:AT16" si="5">E43*3.673</f>
        <v>2480.1600000000003</v>
      </c>
      <c r="F16" s="32">
        <f t="shared" si="5"/>
        <v>2756.3138930054552</v>
      </c>
      <c r="G16" s="32">
        <f t="shared" si="5"/>
        <v>3626.1857655862427</v>
      </c>
      <c r="H16" s="32">
        <f t="shared" si="5"/>
        <v>2706.063938697494</v>
      </c>
      <c r="I16" s="32">
        <f t="shared" si="5"/>
        <v>3032.4045760179752</v>
      </c>
      <c r="J16" s="32">
        <f t="shared" si="5"/>
        <v>3263.161240766377</v>
      </c>
      <c r="K16" s="32">
        <f t="shared" si="5"/>
        <v>3633.4851947076718</v>
      </c>
      <c r="L16" s="109">
        <f t="shared" ref="L16" si="6">L43*3.673</f>
        <v>4001.1882700209717</v>
      </c>
      <c r="M16" s="32"/>
      <c r="N16" s="32"/>
      <c r="O16" s="32"/>
      <c r="S16" s="108">
        <f t="shared" si="5"/>
        <v>629.33999999999992</v>
      </c>
      <c r="T16" s="32">
        <f t="shared" si="5"/>
        <v>600.726</v>
      </c>
      <c r="U16" s="32">
        <f t="shared" si="5"/>
        <v>633.19399999999996</v>
      </c>
      <c r="V16" s="32">
        <f t="shared" si="5"/>
        <v>617</v>
      </c>
      <c r="W16" s="108">
        <f t="shared" si="5"/>
        <v>601.15998250545249</v>
      </c>
      <c r="X16" s="32">
        <f t="shared" si="5"/>
        <v>720.01537114000064</v>
      </c>
      <c r="Y16" s="32">
        <f t="shared" si="5"/>
        <v>728.05247897000004</v>
      </c>
      <c r="Z16" s="109">
        <f t="shared" si="5"/>
        <v>707.08606039000199</v>
      </c>
      <c r="AA16" s="32">
        <f t="shared" si="5"/>
        <v>629.27634999999998</v>
      </c>
      <c r="AB16" s="32">
        <f t="shared" si="5"/>
        <v>792.66150000000005</v>
      </c>
      <c r="AC16" s="32">
        <f t="shared" si="5"/>
        <v>1132.0696999999998</v>
      </c>
      <c r="AD16" s="32">
        <f t="shared" si="5"/>
        <v>1071.8958000000002</v>
      </c>
      <c r="AE16" s="108">
        <f t="shared" si="5"/>
        <v>740.23429999999996</v>
      </c>
      <c r="AF16" s="32">
        <f t="shared" si="5"/>
        <v>660.39435000000003</v>
      </c>
      <c r="AG16" s="32">
        <f t="shared" si="5"/>
        <v>617.26020000000005</v>
      </c>
      <c r="AH16" s="109">
        <f t="shared" si="5"/>
        <v>688.35738000000003</v>
      </c>
      <c r="AI16" s="32">
        <f t="shared" si="5"/>
        <v>746.60749297448001</v>
      </c>
      <c r="AJ16" s="32">
        <f t="shared" si="5"/>
        <v>764.03340000000003</v>
      </c>
      <c r="AK16" s="32">
        <f t="shared" si="5"/>
        <v>780.70108673072343</v>
      </c>
      <c r="AL16" s="32">
        <f t="shared" si="5"/>
        <v>741.47014811337147</v>
      </c>
      <c r="AM16" s="108">
        <f t="shared" si="5"/>
        <v>748.46547243705345</v>
      </c>
      <c r="AN16" s="32">
        <f t="shared" si="5"/>
        <v>748.22711663121106</v>
      </c>
      <c r="AO16" s="32">
        <f t="shared" si="5"/>
        <v>876.16931661371495</v>
      </c>
      <c r="AP16" s="109">
        <f t="shared" si="5"/>
        <v>890.05445688648456</v>
      </c>
      <c r="AQ16" s="32">
        <f t="shared" si="5"/>
        <v>801.12678211948253</v>
      </c>
      <c r="AR16" s="32">
        <f t="shared" si="5"/>
        <v>851.45456908349729</v>
      </c>
      <c r="AS16" s="32">
        <f t="shared" si="5"/>
        <v>995.22890721670581</v>
      </c>
      <c r="AT16" s="109">
        <f t="shared" si="5"/>
        <v>985.68296847394936</v>
      </c>
      <c r="AU16" s="32">
        <v>904.07629967115736</v>
      </c>
      <c r="AV16" s="32">
        <v>1041.5392044616394</v>
      </c>
      <c r="AW16" s="32">
        <v>1105.160264717427</v>
      </c>
      <c r="AX16" s="109">
        <f t="shared" ref="AX16" si="7">AX43*3.673</f>
        <v>950.4125011707481</v>
      </c>
      <c r="AY16" s="32">
        <v>1121.4129665377932</v>
      </c>
      <c r="AZ16" s="32">
        <v>1093.8491609429257</v>
      </c>
      <c r="BA16" s="8"/>
      <c r="BB16" s="8"/>
      <c r="BC16" s="8"/>
      <c r="BD16" s="51"/>
    </row>
    <row r="17" spans="2:56" s="5" customFormat="1" ht="14.1" customHeight="1" x14ac:dyDescent="0.2">
      <c r="B17" s="11" t="s">
        <v>48</v>
      </c>
      <c r="C17" s="52"/>
      <c r="D17" s="52"/>
      <c r="E17" s="52">
        <f t="shared" ref="E17" si="8">E16/E8</f>
        <v>0.10833704625868171</v>
      </c>
      <c r="F17" s="52">
        <f t="shared" ref="F17:G17" si="9">F16/F8</f>
        <v>0.1291800109202538</v>
      </c>
      <c r="G17" s="52">
        <f t="shared" si="9"/>
        <v>0.22478215754935796</v>
      </c>
      <c r="H17" s="52">
        <f t="shared" ref="H17" si="10">H16/H8</f>
        <v>0.12934677781642817</v>
      </c>
      <c r="I17" s="52">
        <f t="shared" ref="I17" si="11">I16/I8</f>
        <v>9.4435071346827409E-2</v>
      </c>
      <c r="J17" s="52">
        <v>9.6457359029743173E-2</v>
      </c>
      <c r="K17" s="52">
        <v>0.10248531337893246</v>
      </c>
      <c r="L17" s="118">
        <v>0.11146424569212175</v>
      </c>
      <c r="M17" s="52"/>
      <c r="N17" s="52"/>
      <c r="O17" s="52"/>
      <c r="P17" s="11"/>
      <c r="Q17" s="11"/>
      <c r="R17" s="11"/>
      <c r="S17" s="117">
        <f>S16/S8</f>
        <v>0.12199585166805589</v>
      </c>
      <c r="T17" s="52">
        <f>T16/T8</f>
        <v>0.10343256598770641</v>
      </c>
      <c r="U17" s="52">
        <f t="shared" ref="U17:AN17" si="12">U16/U8</f>
        <v>0.10632980688497061</v>
      </c>
      <c r="V17" s="52">
        <f t="shared" si="12"/>
        <v>0.10331547220361688</v>
      </c>
      <c r="W17" s="117">
        <f t="shared" si="12"/>
        <v>0.12602934643720179</v>
      </c>
      <c r="X17" s="52">
        <f t="shared" si="12"/>
        <v>0.13081674621002917</v>
      </c>
      <c r="Y17" s="52">
        <f t="shared" si="12"/>
        <v>0.12915601897640588</v>
      </c>
      <c r="Z17" s="118">
        <f t="shared" si="12"/>
        <v>0.13031442321968337</v>
      </c>
      <c r="AA17" s="52">
        <f t="shared" si="12"/>
        <v>0.12740966794897751</v>
      </c>
      <c r="AB17" s="52">
        <f t="shared" si="12"/>
        <v>0.26281879973474803</v>
      </c>
      <c r="AC17" s="52">
        <f t="shared" si="12"/>
        <v>0.28091059553349873</v>
      </c>
      <c r="AD17" s="52">
        <f t="shared" si="12"/>
        <v>0.25853733719247474</v>
      </c>
      <c r="AE17" s="117">
        <f t="shared" si="12"/>
        <v>0.17287115833722558</v>
      </c>
      <c r="AF17" s="52">
        <f t="shared" si="12"/>
        <v>0.13160509166998804</v>
      </c>
      <c r="AG17" s="52">
        <f t="shared" si="12"/>
        <v>0.11434979622082253</v>
      </c>
      <c r="AH17" s="118">
        <f t="shared" si="12"/>
        <v>0.11061503776313676</v>
      </c>
      <c r="AI17" s="52">
        <f t="shared" si="12"/>
        <v>0.11083840453896675</v>
      </c>
      <c r="AJ17" s="52">
        <f t="shared" si="12"/>
        <v>8.846050712052797E-2</v>
      </c>
      <c r="AK17" s="52">
        <f t="shared" si="12"/>
        <v>9.1299390332209504E-2</v>
      </c>
      <c r="AL17" s="52">
        <f t="shared" si="12"/>
        <v>9.0566770259358914E-2</v>
      </c>
      <c r="AM17" s="117">
        <f t="shared" si="12"/>
        <v>9.3576548452265429E-2</v>
      </c>
      <c r="AN17" s="52">
        <f t="shared" si="12"/>
        <v>9.2013937355129083E-2</v>
      </c>
      <c r="AO17" s="52">
        <v>9.8883560141970098E-2</v>
      </c>
      <c r="AP17" s="118">
        <v>9.3066294187372361E-2</v>
      </c>
      <c r="AQ17" s="52">
        <v>9.1558600411149049E-2</v>
      </c>
      <c r="AR17" s="52">
        <v>9.6930859924854715E-2</v>
      </c>
      <c r="AS17" s="52">
        <v>0.10957070540487422</v>
      </c>
      <c r="AT17" s="118">
        <v>0.11154328443522493</v>
      </c>
      <c r="AU17" s="52">
        <v>0.10669846537467249</v>
      </c>
      <c r="AV17" s="52">
        <f>AV16/AV8</f>
        <v>0.120570029918069</v>
      </c>
      <c r="AW17" s="52">
        <v>0.11850902694855789</v>
      </c>
      <c r="AX17" s="118">
        <v>0.1004712278663995</v>
      </c>
      <c r="AY17" s="52">
        <v>0.12694863638067594</v>
      </c>
      <c r="AZ17" s="52">
        <v>8.2859609331827996E-2</v>
      </c>
      <c r="BD17" s="51"/>
    </row>
    <row r="18" spans="2:56" s="5" customFormat="1" ht="14.1" customHeight="1" x14ac:dyDescent="0.2">
      <c r="B18" s="11"/>
      <c r="C18" s="34"/>
      <c r="D18" s="34"/>
      <c r="E18" s="34"/>
      <c r="F18" s="34"/>
      <c r="G18" s="34"/>
      <c r="H18" s="34"/>
      <c r="I18" s="34"/>
      <c r="J18" s="34"/>
      <c r="K18" s="34"/>
      <c r="L18" s="118"/>
      <c r="M18" s="52"/>
      <c r="N18" s="52"/>
      <c r="O18" s="52"/>
      <c r="P18" s="11"/>
      <c r="Q18" s="11"/>
      <c r="R18" s="11"/>
      <c r="S18" s="110"/>
      <c r="T18" s="34"/>
      <c r="U18" s="34"/>
      <c r="V18" s="34"/>
      <c r="W18" s="110"/>
      <c r="X18" s="34"/>
      <c r="Y18" s="34"/>
      <c r="Z18" s="111"/>
      <c r="AA18" s="52"/>
      <c r="AB18" s="52"/>
      <c r="AC18" s="52"/>
      <c r="AD18" s="52"/>
      <c r="AE18" s="117"/>
      <c r="AF18" s="52"/>
      <c r="AG18" s="52"/>
      <c r="AH18" s="118"/>
      <c r="AI18" s="52"/>
      <c r="AJ18" s="52"/>
      <c r="AK18" s="52"/>
      <c r="AL18" s="52"/>
      <c r="AM18" s="117"/>
      <c r="AN18" s="52"/>
      <c r="AO18" s="52"/>
      <c r="AP18" s="118"/>
      <c r="AQ18" s="52"/>
      <c r="AR18" s="52"/>
      <c r="AS18" s="52"/>
      <c r="AT18" s="118"/>
      <c r="AU18" s="52"/>
      <c r="AV18" s="52"/>
      <c r="AW18" s="52"/>
      <c r="AX18" s="118"/>
      <c r="AY18" s="52"/>
      <c r="AZ18" s="52"/>
      <c r="BD18" s="51"/>
    </row>
    <row r="19" spans="2:56" ht="14.1" customHeight="1" x14ac:dyDescent="0.2">
      <c r="B19" s="8" t="s">
        <v>49</v>
      </c>
      <c r="C19" s="32"/>
      <c r="D19" s="32">
        <v>1820</v>
      </c>
      <c r="E19" s="32">
        <v>2242</v>
      </c>
      <c r="F19" s="32">
        <v>2301</v>
      </c>
      <c r="G19" s="32">
        <v>2597</v>
      </c>
      <c r="H19" s="32">
        <v>2429</v>
      </c>
      <c r="I19" s="32">
        <v>2973</v>
      </c>
      <c r="J19" s="32">
        <v>2983.0201897743041</v>
      </c>
      <c r="K19" s="32">
        <v>3068.8998068200344</v>
      </c>
      <c r="L19" s="109">
        <v>3505.6041109906109</v>
      </c>
      <c r="M19" s="32"/>
      <c r="N19" s="32"/>
      <c r="O19" s="32"/>
      <c r="S19" s="108">
        <v>577.6</v>
      </c>
      <c r="T19" s="32">
        <v>613</v>
      </c>
      <c r="U19" s="32">
        <v>587</v>
      </c>
      <c r="V19" s="32">
        <v>465</v>
      </c>
      <c r="W19" s="108">
        <v>605</v>
      </c>
      <c r="X19" s="32">
        <v>622</v>
      </c>
      <c r="Y19" s="32">
        <v>565</v>
      </c>
      <c r="Z19" s="109">
        <v>509</v>
      </c>
      <c r="AA19" s="32">
        <v>421</v>
      </c>
      <c r="AB19" s="32">
        <v>562</v>
      </c>
      <c r="AC19" s="32">
        <v>710</v>
      </c>
      <c r="AD19" s="32">
        <v>902</v>
      </c>
      <c r="AE19" s="108">
        <v>672</v>
      </c>
      <c r="AF19" s="32">
        <v>565</v>
      </c>
      <c r="AG19" s="32">
        <v>580</v>
      </c>
      <c r="AH19" s="109">
        <v>613</v>
      </c>
      <c r="AI19" s="32">
        <v>718</v>
      </c>
      <c r="AJ19" s="32">
        <v>939</v>
      </c>
      <c r="AK19" s="32">
        <v>817</v>
      </c>
      <c r="AL19" s="32">
        <v>499</v>
      </c>
      <c r="AM19" s="108">
        <v>625.851</v>
      </c>
      <c r="AN19" s="32">
        <v>665.51346912016265</v>
      </c>
      <c r="AO19" s="32">
        <v>942.45997544013574</v>
      </c>
      <c r="AP19" s="109">
        <v>749.17424904476798</v>
      </c>
      <c r="AQ19" s="32">
        <v>735.22284486714477</v>
      </c>
      <c r="AR19" s="32">
        <v>788.22318649367844</v>
      </c>
      <c r="AS19" s="32">
        <v>801.25455093621611</v>
      </c>
      <c r="AT19" s="109">
        <v>744.20977545921096</v>
      </c>
      <c r="AU19" s="32">
        <v>804.68180918292182</v>
      </c>
      <c r="AV19" s="32">
        <v>857.33095166905844</v>
      </c>
      <c r="AW19" s="32">
        <v>1010.269308849353</v>
      </c>
      <c r="AX19" s="109">
        <v>833.32204128927776</v>
      </c>
      <c r="AY19" s="32">
        <v>948.53452463242274</v>
      </c>
      <c r="AZ19" s="32">
        <v>1568.13412135111</v>
      </c>
      <c r="BD19" s="51"/>
    </row>
    <row r="20" spans="2:56" ht="14.1" customHeight="1" x14ac:dyDescent="0.2">
      <c r="C20" s="32"/>
      <c r="D20" s="32"/>
      <c r="E20" s="32"/>
      <c r="F20" s="32"/>
      <c r="G20" s="32"/>
      <c r="H20" s="32"/>
      <c r="I20" s="32"/>
      <c r="J20" s="32"/>
      <c r="K20" s="32"/>
      <c r="L20" s="109"/>
      <c r="M20" s="32"/>
      <c r="N20" s="32"/>
      <c r="O20" s="32"/>
      <c r="S20" s="108"/>
      <c r="T20" s="32"/>
      <c r="U20" s="32"/>
      <c r="V20" s="32"/>
      <c r="W20" s="108"/>
      <c r="X20" s="32"/>
      <c r="Y20" s="32"/>
      <c r="Z20" s="109"/>
      <c r="AA20" s="32"/>
      <c r="AB20" s="32"/>
      <c r="AC20" s="32"/>
      <c r="AD20" s="32"/>
      <c r="AE20" s="108"/>
      <c r="AF20" s="32"/>
      <c r="AG20" s="32"/>
      <c r="AH20" s="109"/>
      <c r="AI20" s="32"/>
      <c r="AJ20" s="32"/>
      <c r="AK20" s="32"/>
      <c r="AL20" s="32"/>
      <c r="AM20" s="108"/>
      <c r="AN20" s="32"/>
      <c r="AO20" s="32"/>
      <c r="AP20" s="109"/>
      <c r="AQ20" s="32"/>
      <c r="AR20" s="32"/>
      <c r="AS20" s="32"/>
      <c r="AT20" s="109"/>
      <c r="AU20" s="32"/>
      <c r="AV20" s="32"/>
      <c r="AW20" s="32"/>
      <c r="AX20" s="109"/>
      <c r="AY20" s="32"/>
      <c r="AZ20" s="32"/>
      <c r="BD20" s="51"/>
    </row>
    <row r="21" spans="2:56" s="5" customFormat="1" ht="14.1" customHeight="1" x14ac:dyDescent="0.2">
      <c r="B21" s="5" t="s">
        <v>50</v>
      </c>
      <c r="C21" s="34"/>
      <c r="D21" s="34">
        <v>1804</v>
      </c>
      <c r="E21" s="34">
        <v>2128</v>
      </c>
      <c r="F21" s="34">
        <v>2218</v>
      </c>
      <c r="G21" s="34">
        <v>2432</v>
      </c>
      <c r="H21" s="34">
        <v>2252</v>
      </c>
      <c r="I21" s="34">
        <v>2749</v>
      </c>
      <c r="J21" s="34">
        <v>2601.4496314614262</v>
      </c>
      <c r="K21" s="34">
        <v>2420.1814952730051</v>
      </c>
      <c r="L21" s="111">
        <v>2794.0103761385008</v>
      </c>
      <c r="M21" s="34"/>
      <c r="N21" s="34"/>
      <c r="O21" s="34"/>
      <c r="S21" s="110">
        <v>542.20000000000005</v>
      </c>
      <c r="T21" s="34">
        <v>582.1</v>
      </c>
      <c r="U21" s="34">
        <v>558</v>
      </c>
      <c r="V21" s="34">
        <v>446</v>
      </c>
      <c r="W21" s="110">
        <v>578</v>
      </c>
      <c r="X21" s="34">
        <v>595</v>
      </c>
      <c r="Y21" s="34">
        <v>549</v>
      </c>
      <c r="Z21" s="111">
        <v>496</v>
      </c>
      <c r="AA21" s="34">
        <v>400</v>
      </c>
      <c r="AB21" s="34">
        <v>511</v>
      </c>
      <c r="AC21" s="34">
        <v>671</v>
      </c>
      <c r="AD21" s="34">
        <v>851</v>
      </c>
      <c r="AE21" s="110">
        <v>631</v>
      </c>
      <c r="AF21" s="34">
        <v>521</v>
      </c>
      <c r="AG21" s="34">
        <v>529</v>
      </c>
      <c r="AH21" s="111">
        <v>571</v>
      </c>
      <c r="AI21" s="34">
        <v>671</v>
      </c>
      <c r="AJ21" s="34">
        <v>891</v>
      </c>
      <c r="AK21" s="34">
        <v>767</v>
      </c>
      <c r="AL21" s="34">
        <v>419</v>
      </c>
      <c r="AM21" s="110">
        <v>537.32100000000003</v>
      </c>
      <c r="AN21" s="34">
        <v>551.42456023321483</v>
      </c>
      <c r="AO21" s="34">
        <v>835.46435558063092</v>
      </c>
      <c r="AP21" s="111">
        <v>676.98187777546434</v>
      </c>
      <c r="AQ21" s="34">
        <v>549.64980475093387</v>
      </c>
      <c r="AR21" s="34">
        <v>622.79917789099409</v>
      </c>
      <c r="AS21" s="34">
        <v>667.46697056804976</v>
      </c>
      <c r="AT21" s="111">
        <v>580.26554206302728</v>
      </c>
      <c r="AU21" s="34">
        <v>638.68686953355041</v>
      </c>
      <c r="AV21" s="34">
        <v>676.66027849681052</v>
      </c>
      <c r="AW21" s="34">
        <v>810.85611118443865</v>
      </c>
      <c r="AX21" s="111">
        <v>667.80711692370119</v>
      </c>
      <c r="AY21" s="34">
        <v>770.7025641088419</v>
      </c>
      <c r="AZ21" s="34">
        <v>1314.6724176434655</v>
      </c>
      <c r="BD21" s="51"/>
    </row>
    <row r="22" spans="2:56" s="5" customFormat="1" ht="14.1" customHeight="1" x14ac:dyDescent="0.2">
      <c r="B22" s="11" t="s">
        <v>51</v>
      </c>
      <c r="C22" s="52"/>
      <c r="D22" s="52">
        <f t="shared" ref="D22:I22" si="13">D21/D8</f>
        <v>9.1314031180400893E-2</v>
      </c>
      <c r="E22" s="52">
        <f t="shared" si="13"/>
        <v>9.2954178133053775E-2</v>
      </c>
      <c r="F22" s="52">
        <f t="shared" si="13"/>
        <v>0.10395088344190842</v>
      </c>
      <c r="G22" s="52">
        <f t="shared" si="13"/>
        <v>0.15075626084800398</v>
      </c>
      <c r="H22" s="52">
        <f t="shared" si="13"/>
        <v>0.10764303809569332</v>
      </c>
      <c r="I22" s="52">
        <f t="shared" si="13"/>
        <v>8.5609292765718908E-2</v>
      </c>
      <c r="J22" s="52">
        <v>7.5124453587642859E-2</v>
      </c>
      <c r="K22" s="52">
        <v>6.8263126360943518E-2</v>
      </c>
      <c r="L22" s="118">
        <v>7.7834942525862955E-2</v>
      </c>
      <c r="M22" s="52"/>
      <c r="N22" s="52"/>
      <c r="O22" s="52"/>
      <c r="P22" s="11"/>
      <c r="Q22" s="11"/>
      <c r="R22" s="11"/>
      <c r="S22" s="117">
        <f>S21/S8</f>
        <v>0.10510399906953304</v>
      </c>
      <c r="T22" s="52">
        <f t="shared" ref="T22:AN22" si="14">T21/T8</f>
        <v>0.10022555484770744</v>
      </c>
      <c r="U22" s="52">
        <f t="shared" si="14"/>
        <v>9.3702770780856426E-2</v>
      </c>
      <c r="V22" s="52">
        <f t="shared" si="14"/>
        <v>7.4681848626925659E-2</v>
      </c>
      <c r="W22" s="117">
        <f t="shared" si="14"/>
        <v>0.12117400419287212</v>
      </c>
      <c r="X22" s="52">
        <f t="shared" si="14"/>
        <v>0.1081031976744186</v>
      </c>
      <c r="Y22" s="52">
        <f t="shared" si="14"/>
        <v>9.739222990952634E-2</v>
      </c>
      <c r="Z22" s="118">
        <f t="shared" si="14"/>
        <v>9.1411721341688165E-2</v>
      </c>
      <c r="AA22" s="52">
        <f t="shared" si="14"/>
        <v>8.0988054261996359E-2</v>
      </c>
      <c r="AB22" s="52">
        <f t="shared" si="14"/>
        <v>0.16942970822281167</v>
      </c>
      <c r="AC22" s="52">
        <f t="shared" si="14"/>
        <v>0.16650124069478908</v>
      </c>
      <c r="AD22" s="52">
        <f t="shared" si="14"/>
        <v>0.20525808007718283</v>
      </c>
      <c r="AE22" s="117">
        <f t="shared" si="14"/>
        <v>0.14736104624007473</v>
      </c>
      <c r="AF22" s="52">
        <f t="shared" si="14"/>
        <v>0.10382622558788362</v>
      </c>
      <c r="AG22" s="52">
        <f t="shared" si="14"/>
        <v>9.7999258984809184E-2</v>
      </c>
      <c r="AH22" s="118">
        <f t="shared" si="14"/>
        <v>9.1756387594407837E-2</v>
      </c>
      <c r="AI22" s="52">
        <f t="shared" si="14"/>
        <v>9.9614014251781471E-2</v>
      </c>
      <c r="AJ22" s="52">
        <f t="shared" si="14"/>
        <v>0.10316081972907259</v>
      </c>
      <c r="AK22" s="52">
        <f t="shared" si="14"/>
        <v>8.9697111448953343E-2</v>
      </c>
      <c r="AL22" s="52">
        <f t="shared" si="14"/>
        <v>5.1178697935751805E-2</v>
      </c>
      <c r="AM22" s="117">
        <f t="shared" si="14"/>
        <v>6.7178308743090831E-2</v>
      </c>
      <c r="AN22" s="52">
        <f t="shared" si="14"/>
        <v>6.7811956842492971E-2</v>
      </c>
      <c r="AO22" s="52">
        <v>9.3505667981135257E-2</v>
      </c>
      <c r="AP22" s="118">
        <v>7.0787219548277269E-2</v>
      </c>
      <c r="AQ22" s="52">
        <v>6.2821959982449091E-2</v>
      </c>
      <c r="AR22" s="52">
        <v>7.0900388658959243E-2</v>
      </c>
      <c r="AS22" s="52">
        <v>7.3485432616831048E-2</v>
      </c>
      <c r="AT22" s="118">
        <v>6.5665570961089575E-2</v>
      </c>
      <c r="AU22" s="52">
        <v>7.5377386686246273E-2</v>
      </c>
      <c r="AV22" s="52">
        <v>7.8331136910875801E-2</v>
      </c>
      <c r="AW22" s="52">
        <v>8.6950075748813901E-2</v>
      </c>
      <c r="AX22" s="118">
        <v>7.0596084260880668E-2</v>
      </c>
      <c r="AY22" s="52">
        <v>8.7246752523982549E-2</v>
      </c>
      <c r="AZ22" s="52">
        <v>9.9587079110033921E-2</v>
      </c>
      <c r="BD22" s="51"/>
    </row>
    <row r="23" spans="2:56" ht="14.1" customHeight="1" x14ac:dyDescent="0.2">
      <c r="C23" s="32"/>
      <c r="D23" s="32"/>
      <c r="E23" s="32"/>
      <c r="F23" s="32"/>
      <c r="G23" s="32"/>
      <c r="H23" s="32"/>
      <c r="I23" s="32"/>
      <c r="J23" s="32"/>
      <c r="K23" s="32"/>
      <c r="L23" s="109"/>
      <c r="M23" s="32"/>
      <c r="N23" s="32"/>
      <c r="O23" s="32"/>
      <c r="S23" s="108"/>
      <c r="T23" s="32"/>
      <c r="U23" s="32"/>
      <c r="V23" s="32"/>
      <c r="W23" s="108"/>
      <c r="X23" s="32"/>
      <c r="Y23" s="32"/>
      <c r="Z23" s="109"/>
      <c r="AA23" s="32"/>
      <c r="AB23" s="32"/>
      <c r="AC23" s="32"/>
      <c r="AD23" s="32"/>
      <c r="AE23" s="108"/>
      <c r="AF23" s="32"/>
      <c r="AG23" s="32"/>
      <c r="AH23" s="109"/>
      <c r="AI23" s="32"/>
      <c r="AJ23" s="32"/>
      <c r="AK23" s="32"/>
      <c r="AL23" s="32"/>
      <c r="AM23" s="108"/>
      <c r="AN23" s="32"/>
      <c r="AO23" s="32"/>
      <c r="AP23" s="109"/>
      <c r="AQ23" s="32"/>
      <c r="AR23" s="32"/>
      <c r="AS23" s="32"/>
      <c r="AT23" s="109"/>
      <c r="AU23" s="32"/>
      <c r="AV23" s="32"/>
      <c r="AW23" s="32"/>
      <c r="AX23" s="109"/>
      <c r="AY23" s="32"/>
      <c r="AZ23" s="32"/>
      <c r="BD23" s="51"/>
    </row>
    <row r="24" spans="2:56" s="5" customFormat="1" ht="14.1" customHeight="1" x14ac:dyDescent="0.2">
      <c r="B24" s="5" t="s">
        <v>52</v>
      </c>
      <c r="C24" s="34"/>
      <c r="D24" s="34">
        <v>2296.585</v>
      </c>
      <c r="E24" s="34">
        <v>2797.1659999999997</v>
      </c>
      <c r="F24" s="34">
        <v>2744.087</v>
      </c>
      <c r="G24" s="34">
        <v>3384.1349999999998</v>
      </c>
      <c r="H24" s="34">
        <v>3070.0009999999997</v>
      </c>
      <c r="I24" s="34">
        <v>3538.2849999999999</v>
      </c>
      <c r="J24" s="34">
        <v>3690.652</v>
      </c>
      <c r="K24" s="34">
        <v>3877.7199999999993</v>
      </c>
      <c r="L24" s="111">
        <v>4212.3959999999997</v>
      </c>
      <c r="M24" s="34"/>
      <c r="N24" s="34"/>
      <c r="O24" s="34"/>
      <c r="S24" s="110">
        <v>703.27800000000002</v>
      </c>
      <c r="T24" s="34">
        <v>738.07899999999995</v>
      </c>
      <c r="U24" s="34">
        <v>713.74699999999984</v>
      </c>
      <c r="V24" s="34">
        <v>642.0619999999999</v>
      </c>
      <c r="W24" s="110">
        <v>608.14</v>
      </c>
      <c r="X24" s="34">
        <v>780.38700000000006</v>
      </c>
      <c r="Y24" s="34">
        <v>701.33099999999956</v>
      </c>
      <c r="Z24" s="111">
        <v>654.22900000000016</v>
      </c>
      <c r="AA24" s="34">
        <v>609.79399999999998</v>
      </c>
      <c r="AB24" s="34">
        <v>706.03999999999985</v>
      </c>
      <c r="AC24" s="34">
        <v>1064.6340000000005</v>
      </c>
      <c r="AD24" s="34">
        <v>1003.6669999999993</v>
      </c>
      <c r="AE24" s="110">
        <v>802.68200000000002</v>
      </c>
      <c r="AF24" s="34">
        <v>735.33999999999992</v>
      </c>
      <c r="AG24" s="34">
        <v>738.9970000000003</v>
      </c>
      <c r="AH24" s="111">
        <v>792.98199999999952</v>
      </c>
      <c r="AI24" s="34">
        <v>886.73599999999999</v>
      </c>
      <c r="AJ24" s="34">
        <v>1127.652</v>
      </c>
      <c r="AK24" s="34">
        <v>865.07399999999996</v>
      </c>
      <c r="AL24" s="34">
        <v>658.82299999999975</v>
      </c>
      <c r="AM24" s="110">
        <v>790.3069999999999</v>
      </c>
      <c r="AN24" s="34">
        <v>854.34</v>
      </c>
      <c r="AO24" s="34">
        <v>1108.201</v>
      </c>
      <c r="AP24" s="111">
        <v>937.80399999999997</v>
      </c>
      <c r="AQ24" s="34">
        <v>913.11500000000001</v>
      </c>
      <c r="AR24" s="34">
        <v>978.57400000000007</v>
      </c>
      <c r="AS24" s="34">
        <v>1004.972</v>
      </c>
      <c r="AT24" s="111">
        <v>981.05899999999951</v>
      </c>
      <c r="AU24" s="34">
        <v>1023.631</v>
      </c>
      <c r="AV24" s="34">
        <v>1074.4300000000003</v>
      </c>
      <c r="AW24" s="34">
        <v>917.75399999999979</v>
      </c>
      <c r="AX24" s="111">
        <v>1196.5809999999997</v>
      </c>
      <c r="AY24" s="34">
        <v>1202.761</v>
      </c>
      <c r="AZ24" s="34">
        <v>1794.6090000000004</v>
      </c>
      <c r="BD24" s="51"/>
    </row>
    <row r="25" spans="2:56" ht="14.1" customHeight="1" x14ac:dyDescent="0.2">
      <c r="B25" s="8" t="s">
        <v>53</v>
      </c>
      <c r="C25" s="32"/>
      <c r="D25" s="32">
        <v>1084.9070000000002</v>
      </c>
      <c r="E25" s="32">
        <v>2119.8890000000001</v>
      </c>
      <c r="F25" s="32">
        <v>-999.202</v>
      </c>
      <c r="G25" s="32">
        <v>-1690.0209999999997</v>
      </c>
      <c r="H25" s="32">
        <v>-192.39299999999957</v>
      </c>
      <c r="I25" s="32">
        <v>969.15899999999965</v>
      </c>
      <c r="J25" s="32">
        <v>1360.616</v>
      </c>
      <c r="K25" s="32">
        <v>53.733000000000175</v>
      </c>
      <c r="L25" s="109">
        <v>-290.35499999999956</v>
      </c>
      <c r="M25" s="32"/>
      <c r="N25" s="32"/>
      <c r="O25" s="32"/>
      <c r="S25" s="108">
        <v>1425.4059999999999</v>
      </c>
      <c r="T25" s="32">
        <v>410.93700000000013</v>
      </c>
      <c r="U25" s="32">
        <v>-249.69299999999998</v>
      </c>
      <c r="V25" s="32">
        <v>533.23900000000026</v>
      </c>
      <c r="W25" s="108">
        <v>-1507.413</v>
      </c>
      <c r="X25" s="32">
        <v>1091.6600000000001</v>
      </c>
      <c r="Y25" s="32">
        <v>-190.6869999999999</v>
      </c>
      <c r="Z25" s="109">
        <v>-392.76200000000017</v>
      </c>
      <c r="AA25" s="32">
        <v>147.03899999999999</v>
      </c>
      <c r="AB25" s="32">
        <v>-2075.17</v>
      </c>
      <c r="AC25" s="32">
        <v>708.47499999999991</v>
      </c>
      <c r="AD25" s="32">
        <v>-470.36499999999955</v>
      </c>
      <c r="AE25" s="108">
        <v>271.78499999999997</v>
      </c>
      <c r="AF25" s="32">
        <v>982.98300000000006</v>
      </c>
      <c r="AG25" s="32">
        <v>-1290.48</v>
      </c>
      <c r="AH25" s="109">
        <v>-156.68099999999959</v>
      </c>
      <c r="AI25" s="32">
        <v>1179.2809999999999</v>
      </c>
      <c r="AJ25" s="32">
        <v>-777.81500000000005</v>
      </c>
      <c r="AK25" s="32">
        <v>-295.37199999999984</v>
      </c>
      <c r="AL25" s="32">
        <v>863.0649999999996</v>
      </c>
      <c r="AM25" s="108">
        <v>466.70500000000015</v>
      </c>
      <c r="AN25" s="32">
        <v>-484.34800000000018</v>
      </c>
      <c r="AO25" s="32">
        <v>590.65000000000009</v>
      </c>
      <c r="AP25" s="109">
        <v>787.60899999999992</v>
      </c>
      <c r="AQ25" s="32">
        <v>-48.30499999999995</v>
      </c>
      <c r="AR25" s="32">
        <v>493.89499999999987</v>
      </c>
      <c r="AS25" s="32">
        <v>-498.16800000000035</v>
      </c>
      <c r="AT25" s="109">
        <v>106.3110000000006</v>
      </c>
      <c r="AU25" s="32">
        <v>-721.08899999999994</v>
      </c>
      <c r="AV25" s="32">
        <v>226.87599999999998</v>
      </c>
      <c r="AW25" s="32">
        <v>269.03599999999983</v>
      </c>
      <c r="AX25" s="109">
        <v>-65.177999999999429</v>
      </c>
      <c r="AY25" s="32">
        <v>-891.36099999999988</v>
      </c>
      <c r="AZ25" s="32">
        <v>296.21399999999994</v>
      </c>
      <c r="BD25" s="51"/>
    </row>
    <row r="26" spans="2:56" s="5" customFormat="1" ht="14.1" customHeight="1" x14ac:dyDescent="0.2">
      <c r="B26" s="5" t="s">
        <v>54</v>
      </c>
      <c r="C26" s="34"/>
      <c r="D26" s="34">
        <v>3381.4920000000002</v>
      </c>
      <c r="E26" s="34">
        <v>4917.0550000000003</v>
      </c>
      <c r="F26" s="34">
        <v>1744.885</v>
      </c>
      <c r="G26" s="34">
        <v>1694.114</v>
      </c>
      <c r="H26" s="34">
        <v>2877.6080000000002</v>
      </c>
      <c r="I26" s="34">
        <v>4507.4439999999995</v>
      </c>
      <c r="J26" s="34">
        <v>5051.268</v>
      </c>
      <c r="K26" s="34">
        <v>3931.4529999999995</v>
      </c>
      <c r="L26" s="111">
        <v>3922.0410000000002</v>
      </c>
      <c r="M26" s="34"/>
      <c r="N26" s="34"/>
      <c r="O26" s="34"/>
      <c r="S26" s="110">
        <v>2128.6840000000002</v>
      </c>
      <c r="T26" s="34">
        <v>1149.0160000000001</v>
      </c>
      <c r="U26" s="34">
        <v>464.05399999999986</v>
      </c>
      <c r="V26" s="34">
        <v>1175.3010000000002</v>
      </c>
      <c r="W26" s="110">
        <v>-899.27300000000002</v>
      </c>
      <c r="X26" s="34">
        <v>1872.047</v>
      </c>
      <c r="Y26" s="34">
        <v>510.64399999999966</v>
      </c>
      <c r="Z26" s="111">
        <v>261.46699999999998</v>
      </c>
      <c r="AA26" s="34">
        <v>756.83299999999997</v>
      </c>
      <c r="AB26" s="34">
        <v>-1369.13</v>
      </c>
      <c r="AC26" s="34">
        <v>1773.1090000000004</v>
      </c>
      <c r="AD26" s="34">
        <v>533.30199999999979</v>
      </c>
      <c r="AE26" s="110">
        <v>1074.4670000000001</v>
      </c>
      <c r="AF26" s="34">
        <v>1718.3229999999999</v>
      </c>
      <c r="AG26" s="34">
        <v>-551.48299999999972</v>
      </c>
      <c r="AH26" s="111">
        <v>636.30099999999993</v>
      </c>
      <c r="AI26" s="34">
        <v>2066.0169999999998</v>
      </c>
      <c r="AJ26" s="34">
        <v>349.83699999999999</v>
      </c>
      <c r="AK26" s="34">
        <v>569.70200000000011</v>
      </c>
      <c r="AL26" s="34">
        <v>1521.8879999999995</v>
      </c>
      <c r="AM26" s="110">
        <v>1257.0120000000002</v>
      </c>
      <c r="AN26" s="34">
        <v>369.99199999999985</v>
      </c>
      <c r="AO26" s="34">
        <v>1698.8510000000001</v>
      </c>
      <c r="AP26" s="111">
        <v>1725.413</v>
      </c>
      <c r="AQ26" s="34">
        <v>864.81000000000006</v>
      </c>
      <c r="AR26" s="34">
        <v>1472.4690000000001</v>
      </c>
      <c r="AS26" s="34">
        <v>506.80399999999963</v>
      </c>
      <c r="AT26" s="111">
        <v>1087.3700000000001</v>
      </c>
      <c r="AU26" s="34">
        <v>302.54200000000003</v>
      </c>
      <c r="AV26" s="34">
        <v>1301.3060000000003</v>
      </c>
      <c r="AW26" s="34">
        <v>1186.7899999999995</v>
      </c>
      <c r="AX26" s="111">
        <v>1131.4030000000002</v>
      </c>
      <c r="AY26" s="34">
        <v>311.40000000000003</v>
      </c>
      <c r="AZ26" s="34">
        <v>2090.8230000000003</v>
      </c>
      <c r="BD26" s="51"/>
    </row>
    <row r="27" spans="2:56" ht="14.1" customHeight="1" x14ac:dyDescent="0.2">
      <c r="B27" s="8" t="s">
        <v>55</v>
      </c>
      <c r="C27" s="32"/>
      <c r="D27" s="32">
        <v>1458.165</v>
      </c>
      <c r="E27" s="32">
        <v>674.92899999999997</v>
      </c>
      <c r="F27" s="32">
        <v>462.85500000000002</v>
      </c>
      <c r="G27" s="32">
        <v>979.04300000000001</v>
      </c>
      <c r="H27" s="32">
        <v>617.47199999999998</v>
      </c>
      <c r="I27" s="32">
        <v>1119.875</v>
      </c>
      <c r="J27" s="32">
        <v>1026.27</v>
      </c>
      <c r="K27" s="32">
        <v>1155.9690000000001</v>
      </c>
      <c r="L27" s="109">
        <v>1201.4939999999999</v>
      </c>
      <c r="M27" s="32"/>
      <c r="N27" s="32"/>
      <c r="O27" s="32"/>
      <c r="R27" s="175"/>
      <c r="S27" s="108">
        <v>163.05199999999999</v>
      </c>
      <c r="T27" s="32">
        <v>151.328</v>
      </c>
      <c r="U27" s="32">
        <v>156.42999999999998</v>
      </c>
      <c r="V27" s="32">
        <v>204.08900000000008</v>
      </c>
      <c r="W27" s="108">
        <v>64.346999999999994</v>
      </c>
      <c r="X27" s="32">
        <v>170.82</v>
      </c>
      <c r="Y27" s="32">
        <v>168.02300000000002</v>
      </c>
      <c r="Z27" s="109">
        <v>59.665000000000006</v>
      </c>
      <c r="AA27" s="32">
        <v>224.19899999999998</v>
      </c>
      <c r="AB27" s="32">
        <v>189.941</v>
      </c>
      <c r="AC27" s="32">
        <v>199.04399999999995</v>
      </c>
      <c r="AD27" s="32">
        <v>365.85900000000004</v>
      </c>
      <c r="AE27" s="108">
        <v>239.72399999999999</v>
      </c>
      <c r="AF27" s="32">
        <v>55.771000000000015</v>
      </c>
      <c r="AG27" s="32">
        <v>168.82400000000001</v>
      </c>
      <c r="AH27" s="109">
        <v>153.15299999999996</v>
      </c>
      <c r="AI27" s="32">
        <v>199.92999999999998</v>
      </c>
      <c r="AJ27" s="32">
        <v>258.25800000000004</v>
      </c>
      <c r="AK27" s="32">
        <v>275.029</v>
      </c>
      <c r="AL27" s="32">
        <v>383.69500000000005</v>
      </c>
      <c r="AM27" s="108">
        <v>209.143</v>
      </c>
      <c r="AN27" s="32">
        <v>196.41799999999998</v>
      </c>
      <c r="AO27" s="32">
        <v>250.97799999999998</v>
      </c>
      <c r="AP27" s="109">
        <v>369.73099999999999</v>
      </c>
      <c r="AQ27" s="32">
        <v>283.666</v>
      </c>
      <c r="AR27" s="32">
        <v>260.53799999999995</v>
      </c>
      <c r="AS27" s="32">
        <v>328.60399999999998</v>
      </c>
      <c r="AT27" s="109">
        <v>283.16100000000012</v>
      </c>
      <c r="AU27" s="32">
        <v>295.25700000000001</v>
      </c>
      <c r="AV27" s="32">
        <v>302.59599999999995</v>
      </c>
      <c r="AW27" s="32">
        <v>266.78000000000003</v>
      </c>
      <c r="AX27" s="109">
        <v>336.86099999999982</v>
      </c>
      <c r="AY27" s="32">
        <v>175.24299999999999</v>
      </c>
      <c r="AZ27" s="32">
        <v>203.73300000000006</v>
      </c>
      <c r="BD27" s="51"/>
    </row>
    <row r="28" spans="2:56" s="5" customFormat="1" ht="14.1" customHeight="1" x14ac:dyDescent="0.2">
      <c r="B28" s="5" t="s">
        <v>56</v>
      </c>
      <c r="C28" s="34"/>
      <c r="D28" s="34">
        <v>1923.3270000000002</v>
      </c>
      <c r="E28" s="34">
        <v>4242.1260000000002</v>
      </c>
      <c r="F28" s="34">
        <v>1282.03</v>
      </c>
      <c r="G28" s="34">
        <v>715.07100000000003</v>
      </c>
      <c r="H28" s="34">
        <v>2260.1360000000004</v>
      </c>
      <c r="I28" s="34">
        <v>3387.5689999999995</v>
      </c>
      <c r="J28" s="34">
        <v>4024.998</v>
      </c>
      <c r="K28" s="34">
        <v>2775.4839999999995</v>
      </c>
      <c r="L28" s="111">
        <v>2720.5470000000005</v>
      </c>
      <c r="M28" s="34"/>
      <c r="N28" s="34"/>
      <c r="O28" s="34"/>
      <c r="S28" s="110">
        <v>1965.6320000000003</v>
      </c>
      <c r="T28" s="34">
        <v>997.6880000000001</v>
      </c>
      <c r="U28" s="34">
        <v>307.62399999999991</v>
      </c>
      <c r="V28" s="34">
        <v>971.2120000000001</v>
      </c>
      <c r="W28" s="110">
        <v>-963.62</v>
      </c>
      <c r="X28" s="34">
        <v>1701.2270000000001</v>
      </c>
      <c r="Y28" s="34">
        <v>342.62099999999964</v>
      </c>
      <c r="Z28" s="111">
        <v>201.80199999999996</v>
      </c>
      <c r="AA28" s="34">
        <v>532.63400000000001</v>
      </c>
      <c r="AB28" s="34">
        <v>-1559.0710000000001</v>
      </c>
      <c r="AC28" s="34">
        <v>1574.0650000000005</v>
      </c>
      <c r="AD28" s="34">
        <v>167.44299999999976</v>
      </c>
      <c r="AE28" s="110">
        <v>834.74300000000017</v>
      </c>
      <c r="AF28" s="34">
        <v>1662.5519999999999</v>
      </c>
      <c r="AG28" s="34">
        <v>-720.30699999999979</v>
      </c>
      <c r="AH28" s="111">
        <v>483.14799999999997</v>
      </c>
      <c r="AI28" s="34">
        <v>1866.0869999999998</v>
      </c>
      <c r="AJ28" s="34">
        <v>91.578999999999951</v>
      </c>
      <c r="AK28" s="34">
        <v>294.67300000000012</v>
      </c>
      <c r="AL28" s="34">
        <v>1138.1929999999993</v>
      </c>
      <c r="AM28" s="110">
        <v>1047.8690000000001</v>
      </c>
      <c r="AN28" s="34">
        <v>173.57399999999987</v>
      </c>
      <c r="AO28" s="34">
        <v>1447.873</v>
      </c>
      <c r="AP28" s="111">
        <v>1355.682</v>
      </c>
      <c r="AQ28" s="34">
        <v>581.14400000000001</v>
      </c>
      <c r="AR28" s="34">
        <v>1211.931</v>
      </c>
      <c r="AS28" s="34">
        <v>178.19999999999965</v>
      </c>
      <c r="AT28" s="111">
        <v>804.20900000000006</v>
      </c>
      <c r="AU28" s="34">
        <v>7.285000000000025</v>
      </c>
      <c r="AV28" s="34">
        <v>998.71000000000026</v>
      </c>
      <c r="AW28" s="34">
        <v>920.00999999999954</v>
      </c>
      <c r="AX28" s="111">
        <v>794.54200000000037</v>
      </c>
      <c r="AY28" s="34">
        <v>136.15700000000004</v>
      </c>
      <c r="AZ28" s="34">
        <v>1887.0900000000001</v>
      </c>
      <c r="BD28" s="51"/>
    </row>
    <row r="29" spans="2:56" s="5" customFormat="1" ht="14.1" customHeight="1" x14ac:dyDescent="0.2">
      <c r="B29" s="8" t="s">
        <v>57</v>
      </c>
      <c r="C29" s="34"/>
      <c r="D29" s="34"/>
      <c r="E29" s="32">
        <f>E28-E25</f>
        <v>2122.2370000000001</v>
      </c>
      <c r="F29" s="32">
        <f t="shared" ref="F29:AT29" si="15">F28-F25</f>
        <v>2281.232</v>
      </c>
      <c r="G29" s="32">
        <f t="shared" si="15"/>
        <v>2405.0919999999996</v>
      </c>
      <c r="H29" s="32">
        <f t="shared" si="15"/>
        <v>2452.529</v>
      </c>
      <c r="I29" s="32">
        <f t="shared" si="15"/>
        <v>2418.41</v>
      </c>
      <c r="J29" s="32">
        <f t="shared" si="15"/>
        <v>2664.3820000000001</v>
      </c>
      <c r="K29" s="32">
        <f t="shared" si="15"/>
        <v>2721.7509999999993</v>
      </c>
      <c r="L29" s="109">
        <f t="shared" ref="L29" si="16">L28-L25</f>
        <v>3010.902</v>
      </c>
      <c r="M29" s="32"/>
      <c r="N29" s="32"/>
      <c r="O29" s="32"/>
      <c r="P29" s="8"/>
      <c r="Q29" s="8"/>
      <c r="R29" s="8"/>
      <c r="S29" s="108">
        <f t="shared" si="15"/>
        <v>540.22600000000034</v>
      </c>
      <c r="T29" s="32">
        <f t="shared" si="15"/>
        <v>586.75099999999998</v>
      </c>
      <c r="U29" s="32">
        <f t="shared" si="15"/>
        <v>557.31699999999989</v>
      </c>
      <c r="V29" s="32">
        <f t="shared" si="15"/>
        <v>437.97299999999984</v>
      </c>
      <c r="W29" s="108">
        <f t="shared" si="15"/>
        <v>543.79300000000001</v>
      </c>
      <c r="X29" s="32">
        <f t="shared" si="15"/>
        <v>609.56700000000001</v>
      </c>
      <c r="Y29" s="32">
        <f t="shared" si="15"/>
        <v>533.30799999999954</v>
      </c>
      <c r="Z29" s="109">
        <f t="shared" si="15"/>
        <v>594.56400000000008</v>
      </c>
      <c r="AA29" s="32">
        <f t="shared" si="15"/>
        <v>385.59500000000003</v>
      </c>
      <c r="AB29" s="32">
        <f t="shared" si="15"/>
        <v>516.09899999999993</v>
      </c>
      <c r="AC29" s="32">
        <f t="shared" si="15"/>
        <v>865.5900000000006</v>
      </c>
      <c r="AD29" s="32">
        <f t="shared" si="15"/>
        <v>637.80799999999931</v>
      </c>
      <c r="AE29" s="108">
        <f t="shared" si="15"/>
        <v>562.9580000000002</v>
      </c>
      <c r="AF29" s="32">
        <f t="shared" si="15"/>
        <v>679.56899999999985</v>
      </c>
      <c r="AG29" s="32">
        <f t="shared" si="15"/>
        <v>570.17300000000023</v>
      </c>
      <c r="AH29" s="109">
        <f t="shared" si="15"/>
        <v>639.8289999999995</v>
      </c>
      <c r="AI29" s="32">
        <f t="shared" si="15"/>
        <v>686.80599999999981</v>
      </c>
      <c r="AJ29" s="32">
        <f t="shared" si="15"/>
        <v>869.39400000000001</v>
      </c>
      <c r="AK29" s="32">
        <f t="shared" si="15"/>
        <v>590.04499999999996</v>
      </c>
      <c r="AL29" s="32">
        <f t="shared" si="15"/>
        <v>275.1279999999997</v>
      </c>
      <c r="AM29" s="108">
        <f t="shared" si="15"/>
        <v>581.16399999999999</v>
      </c>
      <c r="AN29" s="32">
        <f t="shared" si="15"/>
        <v>657.92200000000003</v>
      </c>
      <c r="AO29" s="32">
        <f t="shared" si="15"/>
        <v>857.22299999999996</v>
      </c>
      <c r="AP29" s="109">
        <f t="shared" si="15"/>
        <v>568.07300000000009</v>
      </c>
      <c r="AQ29" s="32">
        <f t="shared" si="15"/>
        <v>629.44899999999996</v>
      </c>
      <c r="AR29" s="32">
        <f t="shared" si="15"/>
        <v>718.03600000000017</v>
      </c>
      <c r="AS29" s="32">
        <f t="shared" si="15"/>
        <v>676.36799999999994</v>
      </c>
      <c r="AT29" s="109">
        <f t="shared" si="15"/>
        <v>697.89799999999946</v>
      </c>
      <c r="AU29" s="32">
        <v>728.37400000000002</v>
      </c>
      <c r="AV29" s="32">
        <v>771.83400000000029</v>
      </c>
      <c r="AW29" s="32">
        <v>650.97399999999971</v>
      </c>
      <c r="AX29" s="109">
        <f t="shared" ref="AX29" si="17">AX28-AX25</f>
        <v>859.7199999999998</v>
      </c>
      <c r="AY29" s="32">
        <v>1027.518</v>
      </c>
      <c r="AZ29" s="32">
        <v>1590.8760000000002</v>
      </c>
      <c r="BD29" s="51"/>
    </row>
    <row r="30" spans="2:56" s="5" customFormat="1" ht="14.1" customHeight="1" x14ac:dyDescent="0.2">
      <c r="C30" s="34"/>
      <c r="D30" s="34"/>
      <c r="E30" s="34"/>
      <c r="F30" s="34"/>
      <c r="G30" s="34"/>
      <c r="H30" s="34"/>
      <c r="I30" s="34"/>
      <c r="J30" s="34"/>
      <c r="K30" s="34"/>
      <c r="L30" s="111"/>
      <c r="M30" s="34"/>
      <c r="N30" s="34"/>
      <c r="O30" s="34"/>
      <c r="S30" s="110"/>
      <c r="T30" s="34"/>
      <c r="U30" s="34"/>
      <c r="V30" s="34"/>
      <c r="W30" s="110"/>
      <c r="X30" s="34"/>
      <c r="Y30" s="34"/>
      <c r="Z30" s="111"/>
      <c r="AA30" s="34"/>
      <c r="AB30" s="34"/>
      <c r="AC30" s="34"/>
      <c r="AD30" s="34"/>
      <c r="AE30" s="110"/>
      <c r="AF30" s="34"/>
      <c r="AG30" s="34"/>
      <c r="AH30" s="111"/>
      <c r="AI30" s="34"/>
      <c r="AJ30" s="34"/>
      <c r="AK30" s="34"/>
      <c r="AL30" s="34"/>
      <c r="AM30" s="110"/>
      <c r="AN30" s="34"/>
      <c r="AO30" s="34"/>
      <c r="AP30" s="111"/>
      <c r="AQ30" s="34"/>
      <c r="AR30" s="34"/>
      <c r="AS30" s="34"/>
      <c r="AT30" s="111"/>
      <c r="AU30" s="34"/>
      <c r="AV30" s="34"/>
      <c r="AW30" s="34"/>
      <c r="AX30" s="111"/>
      <c r="AY30" s="34"/>
      <c r="AZ30" s="34"/>
      <c r="BD30" s="55"/>
    </row>
    <row r="31" spans="2:56" s="5" customFormat="1" ht="14.1" customHeight="1" x14ac:dyDescent="0.2">
      <c r="B31" s="5" t="s">
        <v>264</v>
      </c>
      <c r="C31" s="34"/>
      <c r="D31" s="34"/>
      <c r="E31" s="34">
        <v>772</v>
      </c>
      <c r="F31" s="34">
        <v>508</v>
      </c>
      <c r="G31" s="34">
        <v>962</v>
      </c>
      <c r="H31" s="34">
        <v>615</v>
      </c>
      <c r="I31" s="34">
        <v>1253</v>
      </c>
      <c r="J31" s="34">
        <v>1175.8229014183935</v>
      </c>
      <c r="K31" s="34">
        <v>1073.096452900922</v>
      </c>
      <c r="L31" s="111">
        <v>1050.5409643224489</v>
      </c>
      <c r="M31" s="34"/>
      <c r="N31" s="34"/>
      <c r="O31" s="34"/>
      <c r="S31" s="110">
        <v>153</v>
      </c>
      <c r="T31" s="34">
        <v>179</v>
      </c>
      <c r="U31" s="34">
        <v>195</v>
      </c>
      <c r="V31" s="34">
        <v>245</v>
      </c>
      <c r="W31" s="110">
        <v>46</v>
      </c>
      <c r="X31" s="34">
        <v>92</v>
      </c>
      <c r="Y31" s="34">
        <v>106</v>
      </c>
      <c r="Z31" s="111">
        <v>264</v>
      </c>
      <c r="AA31" s="34">
        <v>185</v>
      </c>
      <c r="AB31" s="34">
        <v>199</v>
      </c>
      <c r="AC31" s="34">
        <v>217</v>
      </c>
      <c r="AD31" s="34">
        <v>361</v>
      </c>
      <c r="AE31" s="110">
        <v>180</v>
      </c>
      <c r="AF31" s="34">
        <v>81</v>
      </c>
      <c r="AG31" s="34">
        <v>148</v>
      </c>
      <c r="AH31" s="111">
        <v>206</v>
      </c>
      <c r="AI31" s="34">
        <v>196</v>
      </c>
      <c r="AJ31" s="34">
        <v>217</v>
      </c>
      <c r="AK31" s="34">
        <v>331</v>
      </c>
      <c r="AL31" s="34">
        <v>509</v>
      </c>
      <c r="AM31" s="110">
        <v>157.06684061656972</v>
      </c>
      <c r="AN31" s="34">
        <v>226.85694600239998</v>
      </c>
      <c r="AO31" s="34">
        <v>235.94835352935033</v>
      </c>
      <c r="AP31" s="111">
        <v>555.9507612700736</v>
      </c>
      <c r="AQ31" s="34">
        <v>169.20582634853329</v>
      </c>
      <c r="AR31" s="34">
        <v>200.60045130417365</v>
      </c>
      <c r="AS31" s="34">
        <v>307.17604131689473</v>
      </c>
      <c r="AT31" s="111">
        <v>396.11413393132045</v>
      </c>
      <c r="AU31" s="34">
        <v>220.19935092999998</v>
      </c>
      <c r="AV31" s="34">
        <v>271.694454177279</v>
      </c>
      <c r="AW31" s="34">
        <v>279.63634474516999</v>
      </c>
      <c r="AX31" s="111">
        <v>279.01081447000001</v>
      </c>
      <c r="AY31" s="34">
        <v>180.75888911000001</v>
      </c>
      <c r="AZ31" s="34">
        <v>158.38291040000001</v>
      </c>
      <c r="BD31" s="55"/>
    </row>
    <row r="32" spans="2:56" ht="14.1" customHeight="1" x14ac:dyDescent="0.2">
      <c r="B32" s="56" t="s">
        <v>300</v>
      </c>
      <c r="C32" s="11"/>
      <c r="D32" s="11"/>
      <c r="E32" s="32">
        <v>232</v>
      </c>
      <c r="F32" s="32">
        <v>345</v>
      </c>
      <c r="G32" s="32">
        <v>761</v>
      </c>
      <c r="H32" s="32">
        <v>398</v>
      </c>
      <c r="I32" s="32">
        <v>801</v>
      </c>
      <c r="J32" s="32">
        <v>667.95958934999976</v>
      </c>
      <c r="K32" s="32">
        <v>620.65088885092246</v>
      </c>
      <c r="L32" s="109">
        <v>501.10467603244911</v>
      </c>
      <c r="M32" s="32"/>
      <c r="N32" s="32"/>
      <c r="O32" s="32"/>
      <c r="P32" s="56"/>
      <c r="Q32" s="56"/>
      <c r="R32" s="56"/>
      <c r="S32" s="108">
        <v>70</v>
      </c>
      <c r="T32" s="32">
        <v>33</v>
      </c>
      <c r="U32" s="32">
        <v>44</v>
      </c>
      <c r="V32" s="32">
        <v>86</v>
      </c>
      <c r="W32" s="108">
        <v>9</v>
      </c>
      <c r="X32" s="32">
        <v>68</v>
      </c>
      <c r="Y32" s="32">
        <v>69</v>
      </c>
      <c r="Z32" s="109">
        <v>199</v>
      </c>
      <c r="AA32" s="32">
        <v>154</v>
      </c>
      <c r="AB32" s="32">
        <v>163</v>
      </c>
      <c r="AC32" s="32">
        <v>162</v>
      </c>
      <c r="AD32" s="32">
        <v>282</v>
      </c>
      <c r="AE32" s="108">
        <v>128</v>
      </c>
      <c r="AF32" s="32">
        <v>62</v>
      </c>
      <c r="AG32" s="32">
        <v>96</v>
      </c>
      <c r="AH32" s="109">
        <v>112.4</v>
      </c>
      <c r="AI32" s="32">
        <v>128</v>
      </c>
      <c r="AJ32" s="32">
        <v>154</v>
      </c>
      <c r="AK32" s="32">
        <v>242</v>
      </c>
      <c r="AL32" s="32">
        <v>277</v>
      </c>
      <c r="AM32" s="108">
        <v>122.0254374365697</v>
      </c>
      <c r="AN32" s="32">
        <v>147.90494676239996</v>
      </c>
      <c r="AO32" s="32">
        <v>114.68018032103029</v>
      </c>
      <c r="AP32" s="109">
        <v>283.34902482999973</v>
      </c>
      <c r="AQ32" s="32">
        <v>112.67493662853333</v>
      </c>
      <c r="AR32" s="32">
        <v>155.41568269417365</v>
      </c>
      <c r="AS32" s="32">
        <v>222.10678498689472</v>
      </c>
      <c r="AT32" s="109">
        <v>233.80465906132082</v>
      </c>
      <c r="AU32" s="32">
        <v>157.94382723999999</v>
      </c>
      <c r="AV32" s="32">
        <v>177.99755669727901</v>
      </c>
      <c r="AW32" s="32">
        <v>186.98165848516996</v>
      </c>
      <c r="AX32" s="109">
        <v>129.79728537999998</v>
      </c>
      <c r="AY32" s="32">
        <v>86.854557500000027</v>
      </c>
      <c r="AZ32" s="32">
        <v>87.684344060000015</v>
      </c>
    </row>
    <row r="33" spans="2:56" ht="14.1" customHeight="1" thickBot="1" x14ac:dyDescent="0.25">
      <c r="B33" s="115" t="s">
        <v>301</v>
      </c>
      <c r="C33" s="116"/>
      <c r="D33" s="116"/>
      <c r="E33" s="116">
        <v>540</v>
      </c>
      <c r="F33" s="116">
        <v>163</v>
      </c>
      <c r="G33" s="116">
        <v>201</v>
      </c>
      <c r="H33" s="116">
        <v>217</v>
      </c>
      <c r="I33" s="116">
        <v>452</v>
      </c>
      <c r="J33" s="116">
        <v>507.86331206839372</v>
      </c>
      <c r="K33" s="116">
        <v>452.44556404999958</v>
      </c>
      <c r="L33" s="120">
        <v>549.43628828999977</v>
      </c>
      <c r="M33" s="32"/>
      <c r="N33" s="32"/>
      <c r="O33" s="32"/>
      <c r="P33" s="56"/>
      <c r="Q33" s="56"/>
      <c r="R33" s="56"/>
      <c r="S33" s="119">
        <v>83</v>
      </c>
      <c r="T33" s="116">
        <v>146</v>
      </c>
      <c r="U33" s="116">
        <v>151</v>
      </c>
      <c r="V33" s="116">
        <v>159</v>
      </c>
      <c r="W33" s="119">
        <v>37</v>
      </c>
      <c r="X33" s="116">
        <v>24</v>
      </c>
      <c r="Y33" s="116">
        <v>37</v>
      </c>
      <c r="Z33" s="120">
        <v>65</v>
      </c>
      <c r="AA33" s="116">
        <v>31</v>
      </c>
      <c r="AB33" s="116">
        <v>36</v>
      </c>
      <c r="AC33" s="116">
        <v>55</v>
      </c>
      <c r="AD33" s="116">
        <v>79</v>
      </c>
      <c r="AE33" s="119">
        <v>52</v>
      </c>
      <c r="AF33" s="116">
        <v>19</v>
      </c>
      <c r="AG33" s="116">
        <v>52</v>
      </c>
      <c r="AH33" s="120">
        <v>93.6</v>
      </c>
      <c r="AI33" s="116">
        <v>68</v>
      </c>
      <c r="AJ33" s="116">
        <v>63</v>
      </c>
      <c r="AK33" s="116">
        <v>89</v>
      </c>
      <c r="AL33" s="116">
        <v>232</v>
      </c>
      <c r="AM33" s="119">
        <v>35.041403180000017</v>
      </c>
      <c r="AN33" s="116">
        <v>78.951999240000021</v>
      </c>
      <c r="AO33" s="116">
        <v>121.26817320832004</v>
      </c>
      <c r="AP33" s="120">
        <v>272.60173644007386</v>
      </c>
      <c r="AQ33" s="116">
        <v>56.53088971999999</v>
      </c>
      <c r="AR33" s="116">
        <v>45.184768610000013</v>
      </c>
      <c r="AS33" s="116">
        <v>85.06925633000003</v>
      </c>
      <c r="AT33" s="120">
        <v>162.30947487</v>
      </c>
      <c r="AU33" s="116">
        <v>62.25552368999999</v>
      </c>
      <c r="AV33" s="116">
        <v>93.69689747999999</v>
      </c>
      <c r="AW33" s="116">
        <v>92.654686259999949</v>
      </c>
      <c r="AX33" s="120">
        <v>149.21352908999998</v>
      </c>
      <c r="AY33" s="116">
        <v>93.904331609999986</v>
      </c>
      <c r="AZ33" s="116">
        <v>70.698566339999999</v>
      </c>
      <c r="BD33" s="51"/>
    </row>
    <row r="34" spans="2:56" ht="14.1" customHeight="1" thickTop="1" x14ac:dyDescent="0.2">
      <c r="B34" s="11"/>
      <c r="C34" s="57"/>
      <c r="D34" s="57"/>
      <c r="E34" s="57"/>
      <c r="F34" s="57"/>
      <c r="G34" s="57"/>
      <c r="H34" s="57"/>
      <c r="I34" s="57"/>
      <c r="J34" s="57"/>
      <c r="K34" s="57"/>
      <c r="L34" s="57"/>
      <c r="M34" s="57"/>
      <c r="N34" s="57"/>
      <c r="O34" s="57"/>
      <c r="X34" s="46"/>
      <c r="Y34" s="46"/>
      <c r="Z34" s="46"/>
      <c r="AA34" s="46"/>
      <c r="AB34" s="46"/>
      <c r="AC34" s="46"/>
      <c r="AE34" s="46"/>
      <c r="AF34" s="46"/>
      <c r="AG34" s="46"/>
      <c r="AI34" s="46"/>
      <c r="AJ34" s="57"/>
      <c r="AK34" s="57"/>
      <c r="AL34" s="57"/>
      <c r="AM34" s="57"/>
      <c r="AN34" s="57"/>
      <c r="AO34" s="57"/>
      <c r="AP34" s="57"/>
      <c r="AQ34" s="57"/>
      <c r="AR34" s="57"/>
      <c r="AS34" s="57"/>
      <c r="AT34" s="57"/>
      <c r="AU34" s="57"/>
      <c r="AV34" s="57"/>
      <c r="AW34" s="57"/>
      <c r="AX34" s="57"/>
      <c r="AY34" s="57"/>
      <c r="AZ34" s="57"/>
    </row>
    <row r="35" spans="2:56" ht="14.1" customHeight="1" x14ac:dyDescent="0.2">
      <c r="B35" s="99"/>
      <c r="J35" s="46"/>
      <c r="K35" s="46"/>
      <c r="L35" s="46"/>
      <c r="M35" s="46"/>
      <c r="N35" s="46"/>
      <c r="O35" s="46"/>
      <c r="P35" s="5"/>
      <c r="Q35" s="5"/>
      <c r="R35" s="5"/>
      <c r="AH35" s="47"/>
      <c r="AI35" s="46"/>
    </row>
    <row r="36" spans="2:56" ht="14.1" customHeight="1" x14ac:dyDescent="0.2">
      <c r="B36" s="18" t="s">
        <v>59</v>
      </c>
      <c r="C36" s="19"/>
      <c r="D36" s="19">
        <v>2017</v>
      </c>
      <c r="E36" s="19">
        <v>2018</v>
      </c>
      <c r="F36" s="19">
        <v>2019</v>
      </c>
      <c r="G36" s="19">
        <v>2020</v>
      </c>
      <c r="H36" s="19">
        <v>2021</v>
      </c>
      <c r="I36" s="19">
        <v>2022</v>
      </c>
      <c r="J36" s="19">
        <v>2023</v>
      </c>
      <c r="K36" s="19">
        <v>2024</v>
      </c>
      <c r="L36" s="192">
        <v>2025</v>
      </c>
      <c r="M36" s="10"/>
      <c r="N36" s="10"/>
      <c r="O36" s="10"/>
      <c r="P36" s="10"/>
      <c r="Q36" s="10"/>
      <c r="R36" s="5"/>
      <c r="S36" s="22" t="s">
        <v>14</v>
      </c>
      <c r="T36" s="20" t="s">
        <v>15</v>
      </c>
      <c r="U36" s="20" t="s">
        <v>16</v>
      </c>
      <c r="V36" s="20" t="s">
        <v>17</v>
      </c>
      <c r="W36" s="22" t="s">
        <v>18</v>
      </c>
      <c r="X36" s="20" t="s">
        <v>19</v>
      </c>
      <c r="Y36" s="20" t="s">
        <v>20</v>
      </c>
      <c r="Z36" s="23" t="s">
        <v>21</v>
      </c>
      <c r="AA36" s="20" t="s">
        <v>22</v>
      </c>
      <c r="AB36" s="20" t="s">
        <v>23</v>
      </c>
      <c r="AC36" s="20" t="s">
        <v>24</v>
      </c>
      <c r="AD36" s="20" t="s">
        <v>25</v>
      </c>
      <c r="AE36" s="22" t="s">
        <v>26</v>
      </c>
      <c r="AF36" s="20" t="s">
        <v>27</v>
      </c>
      <c r="AG36" s="20" t="s">
        <v>28</v>
      </c>
      <c r="AH36" s="23" t="s">
        <v>29</v>
      </c>
      <c r="AI36" s="20" t="s">
        <v>30</v>
      </c>
      <c r="AJ36" s="20" t="s">
        <v>31</v>
      </c>
      <c r="AK36" s="20" t="s">
        <v>32</v>
      </c>
      <c r="AL36" s="20" t="s">
        <v>33</v>
      </c>
      <c r="AM36" s="22" t="s">
        <v>34</v>
      </c>
      <c r="AN36" s="20" t="s">
        <v>35</v>
      </c>
      <c r="AO36" s="20" t="s">
        <v>36</v>
      </c>
      <c r="AP36" s="23" t="s">
        <v>37</v>
      </c>
      <c r="AQ36" s="20" t="s">
        <v>38</v>
      </c>
      <c r="AR36" s="20" t="s">
        <v>39</v>
      </c>
      <c r="AS36" s="20" t="s">
        <v>40</v>
      </c>
      <c r="AT36" s="23" t="s">
        <v>41</v>
      </c>
      <c r="AU36" s="20" t="s">
        <v>263</v>
      </c>
      <c r="AV36" s="20" t="s">
        <v>273</v>
      </c>
      <c r="AW36" s="20" t="s">
        <v>292</v>
      </c>
      <c r="AX36" s="23" t="s">
        <v>297</v>
      </c>
      <c r="AY36" s="20" t="s">
        <v>299</v>
      </c>
      <c r="AZ36" s="20" t="s">
        <v>304</v>
      </c>
      <c r="BD36" s="8"/>
    </row>
    <row r="37" spans="2:56" ht="14.1" customHeight="1" x14ac:dyDescent="0.2">
      <c r="B37" s="8" t="s">
        <v>42</v>
      </c>
      <c r="C37" s="32"/>
      <c r="D37" s="32">
        <f>D8/3.673</f>
        <v>5378.7095017696702</v>
      </c>
      <c r="E37" s="32">
        <f t="shared" ref="E37:AQ37" si="18">E8/3.673</f>
        <v>6232.7797440784097</v>
      </c>
      <c r="F37" s="32">
        <f t="shared" si="18"/>
        <v>5809.1478355567651</v>
      </c>
      <c r="G37" s="32">
        <f t="shared" si="18"/>
        <v>4392.0500952899538</v>
      </c>
      <c r="H37" s="32">
        <f t="shared" si="18"/>
        <v>5695.8889191396675</v>
      </c>
      <c r="I37" s="32">
        <f t="shared" si="18"/>
        <v>8742.4448679553498</v>
      </c>
      <c r="J37" s="32">
        <f t="shared" si="18"/>
        <v>9427.8609176007103</v>
      </c>
      <c r="K37" s="32">
        <f t="shared" si="18"/>
        <v>9652.522733460386</v>
      </c>
      <c r="L37" s="109">
        <f t="shared" ref="L37" si="19">L8/3.673</f>
        <v>9773.103030049082</v>
      </c>
      <c r="M37" s="32"/>
      <c r="N37" s="32"/>
      <c r="O37" s="32"/>
      <c r="S37" s="108">
        <f t="shared" si="18"/>
        <v>1404.4922406751973</v>
      </c>
      <c r="T37" s="32">
        <f t="shared" si="18"/>
        <v>1581.2414919684181</v>
      </c>
      <c r="U37" s="32">
        <f t="shared" si="18"/>
        <v>1621.2904982303294</v>
      </c>
      <c r="V37" s="32">
        <f t="shared" si="18"/>
        <v>1625.9188674108359</v>
      </c>
      <c r="W37" s="108">
        <f t="shared" si="18"/>
        <v>1298.6659406479716</v>
      </c>
      <c r="X37" s="32">
        <f t="shared" si="18"/>
        <v>1498.5025864416009</v>
      </c>
      <c r="Y37" s="32">
        <f t="shared" si="18"/>
        <v>1534.712768853798</v>
      </c>
      <c r="Z37" s="109">
        <f t="shared" si="18"/>
        <v>1477.266539613395</v>
      </c>
      <c r="AA37" s="32">
        <f t="shared" si="18"/>
        <v>1344.6773754424175</v>
      </c>
      <c r="AB37" s="32">
        <f t="shared" si="18"/>
        <v>821.12714402395864</v>
      </c>
      <c r="AC37" s="32">
        <f t="shared" si="18"/>
        <v>1097.1957527906343</v>
      </c>
      <c r="AD37" s="32">
        <f t="shared" si="18"/>
        <v>1128.7775660223251</v>
      </c>
      <c r="AE37" s="108">
        <f t="shared" si="18"/>
        <v>1165.8045194663762</v>
      </c>
      <c r="AF37" s="32">
        <f t="shared" si="18"/>
        <v>1366.1856792812414</v>
      </c>
      <c r="AG37" s="32">
        <f t="shared" si="18"/>
        <v>1469.6433433160903</v>
      </c>
      <c r="AH37" s="109">
        <f t="shared" si="18"/>
        <v>1694.2553770759596</v>
      </c>
      <c r="AI37" s="32">
        <f t="shared" si="18"/>
        <v>1833.9232235230056</v>
      </c>
      <c r="AJ37" s="32">
        <f t="shared" si="18"/>
        <v>2351.4838007078683</v>
      </c>
      <c r="AK37" s="32">
        <f t="shared" si="18"/>
        <v>2328.0696977947182</v>
      </c>
      <c r="AL37" s="32">
        <f t="shared" si="18"/>
        <v>2228.9681459297576</v>
      </c>
      <c r="AM37" s="108">
        <f t="shared" si="18"/>
        <v>2177.6286414375172</v>
      </c>
      <c r="AN37" s="32">
        <f t="shared" si="18"/>
        <v>2213.9045876401829</v>
      </c>
      <c r="AO37" s="32">
        <f t="shared" si="18"/>
        <v>2432.5908026686266</v>
      </c>
      <c r="AP37" s="109">
        <f t="shared" si="18"/>
        <v>2603.7618578876586</v>
      </c>
      <c r="AQ37" s="32">
        <f t="shared" si="18"/>
        <v>2382.2245082783102</v>
      </c>
      <c r="AR37" s="32">
        <f t="shared" ref="AR37:AW37" si="20">AR8/3.673</f>
        <v>2391.5446106167174</v>
      </c>
      <c r="AS37" s="32">
        <f t="shared" si="20"/>
        <v>2472.9059300863919</v>
      </c>
      <c r="AT37" s="109">
        <f t="shared" si="20"/>
        <v>2405.8476844789684</v>
      </c>
      <c r="AU37" s="32">
        <f t="shared" si="20"/>
        <v>2306.8852007828527</v>
      </c>
      <c r="AV37" s="32">
        <f t="shared" si="20"/>
        <v>2351.8808981045468</v>
      </c>
      <c r="AW37" s="32">
        <f t="shared" si="20"/>
        <v>2538.942709034297</v>
      </c>
      <c r="AX37" s="109">
        <f t="shared" ref="AX37" si="21">AX8/3.673</f>
        <v>2575.4285273274959</v>
      </c>
      <c r="AY37" s="32">
        <v>2405.0084399673283</v>
      </c>
      <c r="AZ37" s="32">
        <v>3594.1287320426718</v>
      </c>
      <c r="BA37" s="8"/>
      <c r="BB37" s="8"/>
      <c r="BC37" s="8"/>
      <c r="BD37" s="51"/>
    </row>
    <row r="38" spans="2:56" s="5" customFormat="1" ht="14.1" customHeight="1" x14ac:dyDescent="0.2">
      <c r="C38" s="34"/>
      <c r="D38" s="34"/>
      <c r="E38" s="34"/>
      <c r="F38" s="34"/>
      <c r="G38" s="34"/>
      <c r="H38" s="34"/>
      <c r="I38" s="34"/>
      <c r="J38" s="34"/>
      <c r="K38" s="34"/>
      <c r="L38" s="111"/>
      <c r="M38" s="34"/>
      <c r="N38" s="34"/>
      <c r="O38" s="34"/>
      <c r="S38" s="110"/>
      <c r="T38" s="34"/>
      <c r="U38" s="34"/>
      <c r="V38" s="34"/>
      <c r="W38" s="110"/>
      <c r="X38" s="34"/>
      <c r="Y38" s="34"/>
      <c r="Z38" s="111"/>
      <c r="AA38" s="34"/>
      <c r="AB38" s="34"/>
      <c r="AC38" s="34"/>
      <c r="AD38" s="34"/>
      <c r="AE38" s="110"/>
      <c r="AF38" s="34"/>
      <c r="AG38" s="34"/>
      <c r="AH38" s="111"/>
      <c r="AI38" s="34"/>
      <c r="AJ38" s="34"/>
      <c r="AK38" s="34"/>
      <c r="AL38" s="34"/>
      <c r="AM38" s="110"/>
      <c r="AN38" s="34"/>
      <c r="AO38" s="34"/>
      <c r="AP38" s="111"/>
      <c r="AQ38" s="34"/>
      <c r="AR38" s="34"/>
      <c r="AS38" s="34"/>
      <c r="AT38" s="111"/>
      <c r="AU38" s="34"/>
      <c r="AV38" s="34"/>
      <c r="AW38" s="34"/>
      <c r="AX38" s="111"/>
      <c r="AY38" s="34"/>
      <c r="AZ38" s="34"/>
      <c r="BD38" s="51"/>
    </row>
    <row r="39" spans="2:56" s="5" customFormat="1" ht="14.1" customHeight="1" x14ac:dyDescent="0.2">
      <c r="B39" s="5" t="s">
        <v>43</v>
      </c>
      <c r="C39" s="34"/>
      <c r="D39" s="34">
        <f>D10/3.673</f>
        <v>1205.0095289953715</v>
      </c>
      <c r="E39" s="34">
        <f t="shared" ref="E39:AQ39" si="22">E10/3.673</f>
        <v>1380.0707868227607</v>
      </c>
      <c r="F39" s="34">
        <f t="shared" si="22"/>
        <v>1355.2953988565205</v>
      </c>
      <c r="G39" s="34">
        <f t="shared" si="22"/>
        <v>1574.4622924040293</v>
      </c>
      <c r="H39" s="34">
        <f t="shared" si="22"/>
        <v>1372.175333514838</v>
      </c>
      <c r="I39" s="34">
        <f t="shared" si="22"/>
        <v>1543.1527361829567</v>
      </c>
      <c r="J39" s="34">
        <f t="shared" si="22"/>
        <v>1588.9201057071518</v>
      </c>
      <c r="K39" s="34">
        <f t="shared" si="22"/>
        <v>1692.3436154150386</v>
      </c>
      <c r="L39" s="111">
        <f t="shared" ref="L39" si="23">L10/3.673</f>
        <v>1891.0262823663695</v>
      </c>
      <c r="M39" s="34"/>
      <c r="N39" s="34"/>
      <c r="O39" s="34"/>
      <c r="S39" s="110">
        <f t="shared" si="22"/>
        <v>322.48842907704875</v>
      </c>
      <c r="T39" s="34">
        <f t="shared" si="22"/>
        <v>387.72120882112711</v>
      </c>
      <c r="U39" s="34">
        <f t="shared" si="22"/>
        <v>347.67220255921592</v>
      </c>
      <c r="V39" s="34">
        <f t="shared" si="22"/>
        <v>322.3523005717397</v>
      </c>
      <c r="W39" s="110">
        <f t="shared" si="22"/>
        <v>312.0065341682548</v>
      </c>
      <c r="X39" s="34">
        <f t="shared" si="22"/>
        <v>362.64633814320717</v>
      </c>
      <c r="Y39" s="34">
        <f t="shared" si="22"/>
        <v>338.95997821943917</v>
      </c>
      <c r="Z39" s="111">
        <f t="shared" si="22"/>
        <v>341.68254832561939</v>
      </c>
      <c r="AA39" s="34">
        <f t="shared" si="22"/>
        <v>302.20528178600597</v>
      </c>
      <c r="AB39" s="34">
        <f t="shared" si="22"/>
        <v>363.73536618567925</v>
      </c>
      <c r="AC39" s="34">
        <f t="shared" si="22"/>
        <v>469.91560032670839</v>
      </c>
      <c r="AD39" s="34">
        <f t="shared" si="22"/>
        <v>438.6060441056357</v>
      </c>
      <c r="AE39" s="110">
        <f t="shared" si="22"/>
        <v>361.01279607949903</v>
      </c>
      <c r="AF39" s="34">
        <f t="shared" si="22"/>
        <v>332.69806697522461</v>
      </c>
      <c r="AG39" s="34">
        <f t="shared" si="22"/>
        <v>327.52518377348218</v>
      </c>
      <c r="AH39" s="111">
        <f t="shared" si="22"/>
        <v>351.21154369725019</v>
      </c>
      <c r="AI39" s="34">
        <f t="shared" si="22"/>
        <v>394.43856676032362</v>
      </c>
      <c r="AJ39" s="34">
        <f t="shared" si="22"/>
        <v>467.46528723114619</v>
      </c>
      <c r="AK39" s="34">
        <f t="shared" si="22"/>
        <v>347.67220255921592</v>
      </c>
      <c r="AL39" s="34">
        <f t="shared" si="22"/>
        <v>333.51483800707865</v>
      </c>
      <c r="AM39" s="110">
        <f t="shared" si="22"/>
        <v>344.10291315001365</v>
      </c>
      <c r="AN39" s="34">
        <f t="shared" si="22"/>
        <v>377.83067059204575</v>
      </c>
      <c r="AO39" s="34">
        <f t="shared" si="22"/>
        <v>451.68177505889764</v>
      </c>
      <c r="AP39" s="111">
        <f t="shared" si="22"/>
        <v>415.39692837436093</v>
      </c>
      <c r="AQ39" s="34">
        <f t="shared" si="22"/>
        <v>403.10080558654016</v>
      </c>
      <c r="AR39" s="34">
        <f t="shared" ref="AR39:AW39" si="24">AR10/3.673</f>
        <v>419.50237973275955</v>
      </c>
      <c r="AS39" s="34">
        <f t="shared" si="24"/>
        <v>432.05984293535943</v>
      </c>
      <c r="AT39" s="111">
        <f t="shared" si="24"/>
        <v>437.68058716037956</v>
      </c>
      <c r="AU39" s="34">
        <f t="shared" si="24"/>
        <v>440.4332505002929</v>
      </c>
      <c r="AV39" s="34">
        <f t="shared" si="24"/>
        <v>457.66103502109411</v>
      </c>
      <c r="AW39" s="34">
        <f t="shared" si="24"/>
        <v>489.07630306138532</v>
      </c>
      <c r="AX39" s="111">
        <f t="shared" ref="AX39" si="25">AX10/3.673</f>
        <v>503.85569378359725</v>
      </c>
      <c r="AY39" s="34">
        <v>496.4762808845087</v>
      </c>
      <c r="AZ39" s="34">
        <v>661.18275136060265</v>
      </c>
      <c r="BA39" s="165"/>
      <c r="BB39" s="165"/>
      <c r="BC39" s="165"/>
      <c r="BD39" s="166"/>
    </row>
    <row r="40" spans="2:56" ht="14.1" customHeight="1" x14ac:dyDescent="0.2">
      <c r="C40" s="32"/>
      <c r="D40" s="32"/>
      <c r="E40" s="32"/>
      <c r="F40" s="32"/>
      <c r="G40" s="32"/>
      <c r="H40" s="32"/>
      <c r="I40" s="32"/>
      <c r="J40" s="32"/>
      <c r="K40" s="32"/>
      <c r="L40" s="109"/>
      <c r="M40" s="32"/>
      <c r="N40" s="32"/>
      <c r="O40" s="32"/>
      <c r="S40" s="108"/>
      <c r="T40" s="32"/>
      <c r="U40" s="32"/>
      <c r="V40" s="32"/>
      <c r="W40" s="108"/>
      <c r="X40" s="32"/>
      <c r="Y40" s="32"/>
      <c r="Z40" s="109"/>
      <c r="AA40" s="32"/>
      <c r="AB40" s="32"/>
      <c r="AC40" s="32"/>
      <c r="AD40" s="32"/>
      <c r="AE40" s="108"/>
      <c r="AF40" s="32"/>
      <c r="AG40" s="32"/>
      <c r="AH40" s="109"/>
      <c r="AI40" s="32"/>
      <c r="AJ40" s="52"/>
      <c r="AK40" s="32"/>
      <c r="AL40" s="32"/>
      <c r="AM40" s="108"/>
      <c r="AN40" s="52"/>
      <c r="AO40" s="32"/>
      <c r="AP40" s="109"/>
      <c r="AQ40" s="32"/>
      <c r="AR40" s="32"/>
      <c r="AS40" s="32"/>
      <c r="AT40" s="109"/>
      <c r="AU40" s="32"/>
      <c r="AV40" s="32"/>
      <c r="AW40" s="32"/>
      <c r="AX40" s="109"/>
      <c r="AY40" s="32"/>
      <c r="AZ40" s="32"/>
      <c r="BD40" s="51"/>
    </row>
    <row r="41" spans="2:56" s="5" customFormat="1" ht="14.1" customHeight="1" x14ac:dyDescent="0.2">
      <c r="B41" s="5" t="s">
        <v>45</v>
      </c>
      <c r="C41" s="34"/>
      <c r="D41" s="34">
        <f>D13/3.673</f>
        <v>621.0182412197114</v>
      </c>
      <c r="E41" s="34">
        <f t="shared" ref="E41:AQ41" si="26">E13/3.673</f>
        <v>755.24094745439697</v>
      </c>
      <c r="F41" s="34">
        <f t="shared" si="26"/>
        <v>772.93765314456846</v>
      </c>
      <c r="G41" s="34">
        <f t="shared" si="26"/>
        <v>868.22760686087668</v>
      </c>
      <c r="H41" s="34">
        <f t="shared" si="26"/>
        <v>835.01225156547775</v>
      </c>
      <c r="I41" s="34">
        <f t="shared" si="26"/>
        <v>957.52790634358837</v>
      </c>
      <c r="J41" s="34">
        <f t="shared" si="26"/>
        <v>1001.7948263300887</v>
      </c>
      <c r="K41" s="34">
        <f t="shared" si="26"/>
        <v>1049.4651667084217</v>
      </c>
      <c r="L41" s="111">
        <f t="shared" ref="L41" si="27">L13/3.673</f>
        <v>1165.6756715857259</v>
      </c>
      <c r="M41" s="34"/>
      <c r="N41" s="34"/>
      <c r="O41" s="34"/>
      <c r="S41" s="110">
        <f t="shared" si="26"/>
        <v>191.34222706234684</v>
      </c>
      <c r="T41" s="34">
        <f t="shared" si="26"/>
        <v>201.55186496052272</v>
      </c>
      <c r="U41" s="34">
        <f t="shared" si="26"/>
        <v>194.39150558126872</v>
      </c>
      <c r="V41" s="34">
        <f t="shared" si="26"/>
        <v>167.98257555132045</v>
      </c>
      <c r="W41" s="110">
        <f t="shared" si="26"/>
        <v>199.56438878301117</v>
      </c>
      <c r="X41" s="34">
        <f t="shared" si="26"/>
        <v>204.19275796351755</v>
      </c>
      <c r="Y41" s="34">
        <f t="shared" si="26"/>
        <v>190.03539341138034</v>
      </c>
      <c r="Z41" s="111">
        <f t="shared" si="26"/>
        <v>179.1451129866594</v>
      </c>
      <c r="AA41" s="34">
        <f t="shared" si="26"/>
        <v>151.37489790362102</v>
      </c>
      <c r="AB41" s="34">
        <f t="shared" si="26"/>
        <v>190.30765042199837</v>
      </c>
      <c r="AC41" s="34">
        <f t="shared" si="26"/>
        <v>239.31391233324257</v>
      </c>
      <c r="AD41" s="34">
        <f t="shared" si="26"/>
        <v>287.23114620201471</v>
      </c>
      <c r="AE41" s="110">
        <f t="shared" si="26"/>
        <v>222.43397767492513</v>
      </c>
      <c r="AF41" s="34">
        <f t="shared" si="26"/>
        <v>193.84699156003268</v>
      </c>
      <c r="AG41" s="34">
        <f t="shared" si="26"/>
        <v>200.65341682548325</v>
      </c>
      <c r="AH41" s="111">
        <f t="shared" si="26"/>
        <v>218.35012251565479</v>
      </c>
      <c r="AI41" s="34">
        <f t="shared" si="26"/>
        <v>239.85842635447864</v>
      </c>
      <c r="AJ41" s="34">
        <f t="shared" si="26"/>
        <v>303.02205281786007</v>
      </c>
      <c r="AK41" s="34">
        <f t="shared" si="26"/>
        <v>236.31908521644431</v>
      </c>
      <c r="AL41" s="34">
        <f t="shared" si="26"/>
        <v>178.05608494418732</v>
      </c>
      <c r="AM41" s="110">
        <f t="shared" si="26"/>
        <v>211.27144023958616</v>
      </c>
      <c r="AN41" s="34">
        <f t="shared" si="26"/>
        <v>231.75956031580429</v>
      </c>
      <c r="AO41" s="34">
        <f t="shared" si="26"/>
        <v>302.54618449837056</v>
      </c>
      <c r="AP41" s="111">
        <f t="shared" si="26"/>
        <v>256.19506041015097</v>
      </c>
      <c r="AQ41" s="34">
        <f t="shared" si="26"/>
        <v>248.4583828258869</v>
      </c>
      <c r="AR41" s="34">
        <f t="shared" ref="AR41:AW41" si="28">AR13/3.673</f>
        <v>266.60624439001424</v>
      </c>
      <c r="AS41" s="34">
        <f t="shared" si="28"/>
        <v>274.71844107870368</v>
      </c>
      <c r="AT41" s="111">
        <f t="shared" si="28"/>
        <v>259.68209841381685</v>
      </c>
      <c r="AU41" s="34">
        <f t="shared" si="28"/>
        <v>275.18041894458997</v>
      </c>
      <c r="AV41" s="34">
        <f t="shared" si="28"/>
        <v>291.17482426841906</v>
      </c>
      <c r="AW41" s="34">
        <f t="shared" si="28"/>
        <v>318.51051983037519</v>
      </c>
      <c r="AX41" s="111">
        <f t="shared" ref="AX41" si="29">AX13/3.673</f>
        <v>280.80990854234176</v>
      </c>
      <c r="AY41" s="34">
        <v>307.42855900348661</v>
      </c>
      <c r="AZ41" s="34">
        <v>478.40325549993833</v>
      </c>
      <c r="BD41" s="59"/>
    </row>
    <row r="42" spans="2:56" ht="14.1" customHeight="1" x14ac:dyDescent="0.2">
      <c r="C42" s="32"/>
      <c r="D42" s="32"/>
      <c r="E42" s="32"/>
      <c r="F42" s="32"/>
      <c r="G42" s="32"/>
      <c r="H42" s="32"/>
      <c r="I42" s="32"/>
      <c r="J42" s="32"/>
      <c r="K42" s="32"/>
      <c r="L42" s="109"/>
      <c r="M42" s="32"/>
      <c r="N42" s="32"/>
      <c r="O42" s="32"/>
      <c r="S42" s="108"/>
      <c r="T42" s="32"/>
      <c r="U42" s="32"/>
      <c r="V42" s="32"/>
      <c r="W42" s="108"/>
      <c r="X42" s="32"/>
      <c r="Y42" s="32"/>
      <c r="Z42" s="109"/>
      <c r="AA42" s="32"/>
      <c r="AB42" s="32"/>
      <c r="AC42" s="32"/>
      <c r="AD42" s="32"/>
      <c r="AE42" s="108"/>
      <c r="AF42" s="32"/>
      <c r="AG42" s="32"/>
      <c r="AH42" s="109"/>
      <c r="AI42" s="32"/>
      <c r="AJ42" s="52"/>
      <c r="AK42" s="32"/>
      <c r="AL42" s="32"/>
      <c r="AM42" s="108"/>
      <c r="AN42" s="52"/>
      <c r="AO42" s="32"/>
      <c r="AP42" s="109"/>
      <c r="AQ42" s="32"/>
      <c r="AR42" s="32"/>
      <c r="AS42" s="32"/>
      <c r="AT42" s="109"/>
      <c r="AU42" s="32"/>
      <c r="AV42" s="32"/>
      <c r="AW42" s="32"/>
      <c r="AX42" s="109"/>
      <c r="AY42" s="32"/>
      <c r="AZ42" s="32"/>
      <c r="BD42" s="51"/>
    </row>
    <row r="43" spans="2:56" ht="14.1" customHeight="1" x14ac:dyDescent="0.2">
      <c r="B43" s="8" t="s">
        <v>47</v>
      </c>
      <c r="C43" s="78"/>
      <c r="D43" s="78"/>
      <c r="E43" s="32">
        <f>E41-'Inventory and one-offs'!E8-'Inventory and one-offs'!E15</f>
        <v>675.24094745439697</v>
      </c>
      <c r="F43" s="32">
        <f>F41-'Inventory and one-offs'!F8-'Inventory and one-offs'!F15</f>
        <v>750.42578083459171</v>
      </c>
      <c r="G43" s="32">
        <f>G41-'Inventory and one-offs'!G8-'Inventory and one-offs'!G15</f>
        <v>987.25449648413905</v>
      </c>
      <c r="H43" s="32">
        <f>H41-'Inventory and one-offs'!H8-'Inventory and one-offs'!H15</f>
        <v>736.74487849101388</v>
      </c>
      <c r="I43" s="32">
        <f>I41-'Inventory and one-offs'!I8-'Inventory and one-offs'!I15</f>
        <v>825.59340485106861</v>
      </c>
      <c r="J43" s="32">
        <f>J41-'Inventory and one-offs'!J8-'Inventory and one-offs'!J15</f>
        <v>888.41852457565392</v>
      </c>
      <c r="K43" s="32">
        <f>K41-'Inventory and one-offs'!K8-'Inventory and one-offs'!K15</f>
        <v>989.24181723595746</v>
      </c>
      <c r="L43" s="109">
        <f>L41-'Inventory and one-offs'!L8-'Inventory and one-offs'!L15</f>
        <v>1089.3515573158104</v>
      </c>
      <c r="M43" s="191"/>
      <c r="N43" s="191"/>
      <c r="O43" s="191"/>
      <c r="S43" s="108">
        <f>S41-'Inventory and one-offs'!S8-'Inventory and one-offs'!S15</f>
        <v>171.34222706234684</v>
      </c>
      <c r="T43" s="32">
        <f>T41-'Inventory and one-offs'!T8-'Inventory and one-offs'!T15</f>
        <v>163.55186496052272</v>
      </c>
      <c r="U43" s="32">
        <f>U41-'Inventory and one-offs'!U8-'Inventory and one-offs'!U15</f>
        <v>172.39150558126872</v>
      </c>
      <c r="V43" s="32">
        <f>V41-'Inventory and one-offs'!V8-'Inventory and one-offs'!V15</f>
        <v>167.98257555132045</v>
      </c>
      <c r="W43" s="108">
        <f>W41-'Inventory and one-offs'!W8-'Inventory and one-offs'!W15</f>
        <v>163.67001974011774</v>
      </c>
      <c r="X43" s="32">
        <f>X41-'Inventory and one-offs'!X8-'Inventory and one-offs'!X15</f>
        <v>196.02923254560324</v>
      </c>
      <c r="Y43" s="32">
        <f>Y41-'Inventory and one-offs'!Y8-'Inventory and one-offs'!Y15</f>
        <v>198.21739149741356</v>
      </c>
      <c r="Z43" s="109">
        <f>Z41-'Inventory and one-offs'!Z8-'Inventory and one-offs'!Z15</f>
        <v>192.50913705145712</v>
      </c>
      <c r="AA43" s="32">
        <f>AA41-'Inventory and one-offs'!AA8-'Inventory and one-offs'!AA15</f>
        <v>171.32489790362101</v>
      </c>
      <c r="AB43" s="32">
        <f>AB41-'Inventory and one-offs'!AB8-'Inventory and one-offs'!AB15</f>
        <v>215.80765042199837</v>
      </c>
      <c r="AC43" s="32">
        <f>AC41-'Inventory and one-offs'!AC8-'Inventory and one-offs'!AC15</f>
        <v>308.21391233324255</v>
      </c>
      <c r="AD43" s="32">
        <f>AD41-'Inventory and one-offs'!AD8-'Inventory and one-offs'!AD15</f>
        <v>291.83114620201474</v>
      </c>
      <c r="AE43" s="108">
        <f>AE41-'Inventory and one-offs'!AE8-'Inventory and one-offs'!AE15</f>
        <v>201.53397767492513</v>
      </c>
      <c r="AF43" s="32">
        <f>AF41-'Inventory and one-offs'!AF8-'Inventory and one-offs'!AF15</f>
        <v>179.79699156003267</v>
      </c>
      <c r="AG43" s="32">
        <f>AG41-'Inventory and one-offs'!AG8-'Inventory and one-offs'!AG15</f>
        <v>168.05341682548325</v>
      </c>
      <c r="AH43" s="109">
        <f>AH41-'Inventory and one-offs'!AH8-'Inventory and one-offs'!AH15</f>
        <v>187.41012251565479</v>
      </c>
      <c r="AI43" s="32">
        <f>AI41-'Inventory and one-offs'!AI8-'Inventory and one-offs'!AI15</f>
        <v>203.26912414224884</v>
      </c>
      <c r="AJ43" s="32">
        <f>AJ41-'Inventory and one-offs'!AJ8-'Inventory and one-offs'!AJ15</f>
        <v>208.01344949632454</v>
      </c>
      <c r="AK43" s="32">
        <f>AK41-'Inventory and one-offs'!AK8-'Inventory and one-offs'!AK15</f>
        <v>212.551344059549</v>
      </c>
      <c r="AL43" s="32">
        <f>AL41-'Inventory and one-offs'!AL8-'Inventory and one-offs'!AL15</f>
        <v>201.87044598784956</v>
      </c>
      <c r="AM43" s="108">
        <f>AM41-'Inventory and one-offs'!AM8-'Inventory and one-offs'!AM15</f>
        <v>203.77497207651876</v>
      </c>
      <c r="AN43" s="32">
        <f>AN41-'Inventory and one-offs'!AN8-'Inventory and one-offs'!AN15</f>
        <v>203.71007803735668</v>
      </c>
      <c r="AO43" s="32">
        <f>AO41-'Inventory and one-offs'!AO8-'Inventory and one-offs'!AO15</f>
        <v>238.54323893648652</v>
      </c>
      <c r="AP43" s="109">
        <f>AP41-'Inventory and one-offs'!AP8-'Inventory and one-offs'!AP15</f>
        <v>242.32356571916267</v>
      </c>
      <c r="AQ43" s="32">
        <f>AQ41-'Inventory and one-offs'!AQ8-'Inventory and one-offs'!AQ15</f>
        <v>218.1123828258869</v>
      </c>
      <c r="AR43" s="32">
        <f>AR41-'Inventory and one-offs'!AR8-'Inventory and one-offs'!AR15</f>
        <v>231.81447565573026</v>
      </c>
      <c r="AS43" s="32">
        <f>AS41-'Inventory and one-offs'!AS8-'Inventory and one-offs'!AS15</f>
        <v>270.95804715946252</v>
      </c>
      <c r="AT43" s="109">
        <f>AT41-'Inventory and one-offs'!AT8-'Inventory and one-offs'!AT15</f>
        <v>268.35909841381687</v>
      </c>
      <c r="AU43" s="32">
        <f>AU41-'Inventory and one-offs'!AU8-'Inventory and one-offs'!AU15</f>
        <v>246.14041894458998</v>
      </c>
      <c r="AV43" s="32">
        <f>AV41-'Inventory and one-offs'!AV8-'Inventory and one-offs'!AV15</f>
        <v>283.5648242684191</v>
      </c>
      <c r="AW43" s="32">
        <f>AW41-'Inventory and one-offs'!AW8-'Inventory and one-offs'!AW15</f>
        <v>300.89151983037522</v>
      </c>
      <c r="AX43" s="109">
        <f>AX41-'Inventory and one-offs'!AX8-'Inventory and one-offs'!AX15</f>
        <v>258.75646642274654</v>
      </c>
      <c r="AY43" s="32">
        <v>305.31254193786907</v>
      </c>
      <c r="AZ43" s="32">
        <v>297.80810262535414</v>
      </c>
      <c r="BA43" s="8"/>
      <c r="BB43" s="8"/>
      <c r="BC43" s="8"/>
      <c r="BD43" s="51"/>
    </row>
    <row r="44" spans="2:56" ht="14.1" customHeight="1" x14ac:dyDescent="0.2">
      <c r="C44" s="32"/>
      <c r="D44" s="32"/>
      <c r="E44" s="32"/>
      <c r="F44" s="32"/>
      <c r="G44" s="32"/>
      <c r="H44" s="32"/>
      <c r="I44" s="32"/>
      <c r="J44" s="32"/>
      <c r="K44" s="32"/>
      <c r="L44" s="109"/>
      <c r="M44" s="32"/>
      <c r="N44" s="32"/>
      <c r="O44" s="32"/>
      <c r="S44" s="108"/>
      <c r="T44" s="32"/>
      <c r="U44" s="32"/>
      <c r="V44" s="32"/>
      <c r="W44" s="108"/>
      <c r="X44" s="32"/>
      <c r="Y44" s="32"/>
      <c r="Z44" s="109"/>
      <c r="AA44" s="32"/>
      <c r="AB44" s="32"/>
      <c r="AC44" s="32"/>
      <c r="AD44" s="32"/>
      <c r="AE44" s="108"/>
      <c r="AF44" s="32"/>
      <c r="AG44" s="32"/>
      <c r="AH44" s="109"/>
      <c r="AI44" s="114"/>
      <c r="AJ44" s="52"/>
      <c r="AK44" s="32"/>
      <c r="AL44" s="32"/>
      <c r="AM44" s="125"/>
      <c r="AN44" s="52"/>
      <c r="AO44" s="32"/>
      <c r="AP44" s="109"/>
      <c r="AQ44" s="32"/>
      <c r="AR44" s="32"/>
      <c r="AS44" s="32"/>
      <c r="AT44" s="109"/>
      <c r="AU44" s="32"/>
      <c r="AV44" s="32"/>
      <c r="AW44" s="32"/>
      <c r="AX44" s="109"/>
      <c r="AY44" s="32"/>
      <c r="AZ44" s="32"/>
      <c r="BD44" s="51"/>
    </row>
    <row r="45" spans="2:56" ht="14.1" customHeight="1" x14ac:dyDescent="0.2">
      <c r="B45" s="8" t="s">
        <v>49</v>
      </c>
      <c r="C45" s="32"/>
      <c r="D45" s="32">
        <f>D19/3.673</f>
        <v>495.50775932480263</v>
      </c>
      <c r="E45" s="32">
        <f t="shared" ref="E45:AQ45" si="30">E19/3.673</f>
        <v>610.40021780560846</v>
      </c>
      <c r="F45" s="32">
        <f t="shared" si="30"/>
        <v>626.46338143207186</v>
      </c>
      <c r="G45" s="32">
        <f t="shared" si="30"/>
        <v>707.0514565750068</v>
      </c>
      <c r="H45" s="32">
        <f t="shared" si="30"/>
        <v>661.31227879117887</v>
      </c>
      <c r="I45" s="32">
        <f t="shared" si="30"/>
        <v>809.42009256738356</v>
      </c>
      <c r="J45" s="32">
        <f t="shared" si="30"/>
        <v>812.14815948116086</v>
      </c>
      <c r="K45" s="32">
        <f t="shared" si="30"/>
        <v>835.52948729105208</v>
      </c>
      <c r="L45" s="109">
        <f t="shared" ref="L45" si="31">L19/3.673</f>
        <v>954.42529566855728</v>
      </c>
      <c r="M45" s="32"/>
      <c r="N45" s="32"/>
      <c r="O45" s="32"/>
      <c r="S45" s="108">
        <f t="shared" si="30"/>
        <v>157.25564933297034</v>
      </c>
      <c r="T45" s="32">
        <f t="shared" si="30"/>
        <v>166.89354750884834</v>
      </c>
      <c r="U45" s="32">
        <f t="shared" si="30"/>
        <v>159.81486523277974</v>
      </c>
      <c r="V45" s="32">
        <f t="shared" si="30"/>
        <v>126.59950993738089</v>
      </c>
      <c r="W45" s="108">
        <f t="shared" si="30"/>
        <v>164.71549142390415</v>
      </c>
      <c r="X45" s="32">
        <f t="shared" si="30"/>
        <v>169.34386060441057</v>
      </c>
      <c r="Y45" s="32">
        <f t="shared" si="30"/>
        <v>153.82521099918324</v>
      </c>
      <c r="Z45" s="109">
        <f t="shared" si="30"/>
        <v>138.57881840457392</v>
      </c>
      <c r="AA45" s="32">
        <f t="shared" si="30"/>
        <v>114.62020147018785</v>
      </c>
      <c r="AB45" s="32">
        <f t="shared" si="30"/>
        <v>153.00843996732917</v>
      </c>
      <c r="AC45" s="32">
        <f t="shared" si="30"/>
        <v>193.30247753879661</v>
      </c>
      <c r="AD45" s="32">
        <f t="shared" si="30"/>
        <v>245.57582357745713</v>
      </c>
      <c r="AE45" s="108">
        <f t="shared" si="30"/>
        <v>182.95671113531174</v>
      </c>
      <c r="AF45" s="32">
        <f t="shared" si="30"/>
        <v>153.82521099918324</v>
      </c>
      <c r="AG45" s="32">
        <f t="shared" si="30"/>
        <v>157.90906615845358</v>
      </c>
      <c r="AH45" s="109">
        <f t="shared" si="30"/>
        <v>166.89354750884834</v>
      </c>
      <c r="AI45" s="32">
        <f t="shared" si="30"/>
        <v>195.4805336237408</v>
      </c>
      <c r="AJ45" s="32">
        <f t="shared" si="30"/>
        <v>255.649332970324</v>
      </c>
      <c r="AK45" s="32">
        <f t="shared" si="30"/>
        <v>222.43397767492513</v>
      </c>
      <c r="AL45" s="32">
        <f t="shared" si="30"/>
        <v>135.85624829839369</v>
      </c>
      <c r="AM45" s="108">
        <f t="shared" si="30"/>
        <v>170.39232235230057</v>
      </c>
      <c r="AN45" s="32">
        <f t="shared" si="30"/>
        <v>181.19070762868571</v>
      </c>
      <c r="AO45" s="32">
        <f t="shared" si="30"/>
        <v>256.59133554046713</v>
      </c>
      <c r="AP45" s="109">
        <f t="shared" si="30"/>
        <v>203.96794147693112</v>
      </c>
      <c r="AQ45" s="32">
        <f t="shared" si="30"/>
        <v>200.16957388160762</v>
      </c>
      <c r="AR45" s="32">
        <f t="shared" ref="AR45:AW45" si="32">AR19/3.673</f>
        <v>214.59928845458165</v>
      </c>
      <c r="AS45" s="32">
        <f t="shared" si="32"/>
        <v>218.14716878198098</v>
      </c>
      <c r="AT45" s="109">
        <f t="shared" si="32"/>
        <v>202.61632873923523</v>
      </c>
      <c r="AU45" s="32">
        <f t="shared" si="32"/>
        <v>219.08026386684503</v>
      </c>
      <c r="AV45" s="32">
        <f t="shared" si="32"/>
        <v>233.41436201172297</v>
      </c>
      <c r="AW45" s="32">
        <f t="shared" si="32"/>
        <v>275.05290194646147</v>
      </c>
      <c r="AX45" s="109">
        <f t="shared" ref="AX45" si="33">AX19/3.673</f>
        <v>226.87776784352783</v>
      </c>
      <c r="AY45" s="32">
        <v>258.24517414441129</v>
      </c>
      <c r="AZ45" s="32">
        <v>426.93550812717399</v>
      </c>
      <c r="BD45" s="51"/>
    </row>
    <row r="46" spans="2:56" ht="14.1" customHeight="1" x14ac:dyDescent="0.2">
      <c r="C46" s="32"/>
      <c r="D46" s="32"/>
      <c r="E46" s="32"/>
      <c r="F46" s="32"/>
      <c r="G46" s="32"/>
      <c r="H46" s="32"/>
      <c r="I46" s="32"/>
      <c r="J46" s="32"/>
      <c r="K46" s="32"/>
      <c r="L46" s="109"/>
      <c r="M46" s="32"/>
      <c r="N46" s="32"/>
      <c r="O46" s="32"/>
      <c r="S46" s="108"/>
      <c r="T46" s="32"/>
      <c r="U46" s="32"/>
      <c r="V46" s="32"/>
      <c r="W46" s="108"/>
      <c r="X46" s="32"/>
      <c r="Y46" s="32"/>
      <c r="Z46" s="109"/>
      <c r="AA46" s="32"/>
      <c r="AB46" s="32"/>
      <c r="AC46" s="32"/>
      <c r="AD46" s="32"/>
      <c r="AE46" s="108"/>
      <c r="AF46" s="32"/>
      <c r="AG46" s="32"/>
      <c r="AH46" s="109"/>
      <c r="AI46" s="32"/>
      <c r="AJ46" s="32"/>
      <c r="AK46" s="32"/>
      <c r="AL46" s="32"/>
      <c r="AM46" s="108"/>
      <c r="AN46" s="32"/>
      <c r="AO46" s="32"/>
      <c r="AP46" s="109"/>
      <c r="AQ46" s="32"/>
      <c r="AR46" s="32"/>
      <c r="AS46" s="32"/>
      <c r="AT46" s="109"/>
      <c r="AU46" s="32"/>
      <c r="AV46" s="32"/>
      <c r="AW46" s="32"/>
      <c r="AX46" s="109"/>
      <c r="AY46" s="32"/>
      <c r="AZ46" s="32"/>
      <c r="BD46" s="51"/>
    </row>
    <row r="47" spans="2:56" s="5" customFormat="1" ht="14.1" customHeight="1" x14ac:dyDescent="0.2">
      <c r="B47" s="5" t="s">
        <v>50</v>
      </c>
      <c r="C47" s="34"/>
      <c r="D47" s="34">
        <f>D21/3.673</f>
        <v>491.15164715491426</v>
      </c>
      <c r="E47" s="34">
        <f t="shared" ref="E47:AQ47" si="34">E21/3.673</f>
        <v>579.36291859515381</v>
      </c>
      <c r="F47" s="34">
        <f t="shared" si="34"/>
        <v>603.86604955077587</v>
      </c>
      <c r="G47" s="34">
        <f t="shared" si="34"/>
        <v>662.12904982303291</v>
      </c>
      <c r="H47" s="34">
        <f t="shared" si="34"/>
        <v>613.12278791178869</v>
      </c>
      <c r="I47" s="34">
        <f t="shared" si="34"/>
        <v>748.4345221889464</v>
      </c>
      <c r="J47" s="34">
        <f t="shared" si="34"/>
        <v>708.26289993504656</v>
      </c>
      <c r="K47" s="34">
        <f t="shared" si="34"/>
        <v>658.91137905608628</v>
      </c>
      <c r="L47" s="111">
        <f t="shared" ref="L47" si="35">L21/3.673</f>
        <v>760.68891264320735</v>
      </c>
      <c r="M47" s="34"/>
      <c r="N47" s="34"/>
      <c r="O47" s="34"/>
      <c r="S47" s="110">
        <f t="shared" si="34"/>
        <v>147.6177511570923</v>
      </c>
      <c r="T47" s="34">
        <f t="shared" si="34"/>
        <v>158.48080588075143</v>
      </c>
      <c r="U47" s="34">
        <f t="shared" si="34"/>
        <v>151.91941192485706</v>
      </c>
      <c r="V47" s="34">
        <f t="shared" si="34"/>
        <v>121.42662673563844</v>
      </c>
      <c r="W47" s="110">
        <f t="shared" si="34"/>
        <v>157.36455213721754</v>
      </c>
      <c r="X47" s="34">
        <f t="shared" si="34"/>
        <v>161.99292131772393</v>
      </c>
      <c r="Y47" s="34">
        <f t="shared" si="34"/>
        <v>149.46909882929486</v>
      </c>
      <c r="Z47" s="111">
        <f t="shared" si="34"/>
        <v>135.03947726653962</v>
      </c>
      <c r="AA47" s="34">
        <f t="shared" si="34"/>
        <v>108.90280424720936</v>
      </c>
      <c r="AB47" s="34">
        <f t="shared" si="34"/>
        <v>139.12333242580996</v>
      </c>
      <c r="AC47" s="34">
        <f t="shared" si="34"/>
        <v>182.6844541246937</v>
      </c>
      <c r="AD47" s="34">
        <f t="shared" si="34"/>
        <v>231.69071603593792</v>
      </c>
      <c r="AE47" s="110">
        <f t="shared" si="34"/>
        <v>171.79417369997276</v>
      </c>
      <c r="AF47" s="34">
        <f t="shared" si="34"/>
        <v>141.84590253199019</v>
      </c>
      <c r="AG47" s="34">
        <f t="shared" si="34"/>
        <v>144.02395861693438</v>
      </c>
      <c r="AH47" s="111">
        <f t="shared" si="34"/>
        <v>155.45875306289136</v>
      </c>
      <c r="AI47" s="34">
        <f t="shared" si="34"/>
        <v>182.6844541246937</v>
      </c>
      <c r="AJ47" s="34">
        <f t="shared" si="34"/>
        <v>242.58099646065887</v>
      </c>
      <c r="AK47" s="34">
        <f t="shared" si="34"/>
        <v>208.82112714402396</v>
      </c>
      <c r="AL47" s="34">
        <f t="shared" si="34"/>
        <v>114.07568744895181</v>
      </c>
      <c r="AM47" s="110">
        <f t="shared" si="34"/>
        <v>146.28940920228698</v>
      </c>
      <c r="AN47" s="34">
        <f t="shared" si="34"/>
        <v>150.12920235045326</v>
      </c>
      <c r="AO47" s="34">
        <f t="shared" si="34"/>
        <v>227.46102792829592</v>
      </c>
      <c r="AP47" s="111">
        <f t="shared" si="34"/>
        <v>184.31306228572402</v>
      </c>
      <c r="AQ47" s="34">
        <f t="shared" si="34"/>
        <v>149.64601272826948</v>
      </c>
      <c r="AR47" s="34">
        <f t="shared" ref="AR47:AW47" si="36">AR21/3.673</f>
        <v>169.56144238796463</v>
      </c>
      <c r="AS47" s="34">
        <f t="shared" si="36"/>
        <v>181.72256209312545</v>
      </c>
      <c r="AT47" s="111">
        <f t="shared" si="36"/>
        <v>157.98136184672674</v>
      </c>
      <c r="AU47" s="34">
        <f t="shared" si="36"/>
        <v>173.88697782018798</v>
      </c>
      <c r="AV47" s="34">
        <f t="shared" si="36"/>
        <v>184.22550462750081</v>
      </c>
      <c r="AW47" s="34">
        <f t="shared" si="36"/>
        <v>220.76126087243088</v>
      </c>
      <c r="AX47" s="111">
        <f t="shared" ref="AX47" si="37">AX21/3.673</f>
        <v>181.8151693230877</v>
      </c>
      <c r="AY47" s="34">
        <v>209.82917617991885</v>
      </c>
      <c r="AZ47" s="34">
        <v>357.92878236957949</v>
      </c>
      <c r="BD47" s="51"/>
    </row>
    <row r="48" spans="2:56" ht="14.1" customHeight="1" x14ac:dyDescent="0.2">
      <c r="C48" s="32"/>
      <c r="D48" s="32"/>
      <c r="E48" s="32"/>
      <c r="F48" s="32"/>
      <c r="G48" s="32"/>
      <c r="H48" s="32"/>
      <c r="I48" s="32"/>
      <c r="J48" s="60"/>
      <c r="K48" s="60"/>
      <c r="L48" s="150"/>
      <c r="M48" s="60"/>
      <c r="N48" s="60"/>
      <c r="O48" s="60"/>
      <c r="S48" s="108"/>
      <c r="T48" s="32"/>
      <c r="U48" s="32"/>
      <c r="V48" s="32"/>
      <c r="W48" s="108"/>
      <c r="X48" s="32"/>
      <c r="Y48" s="32"/>
      <c r="Z48" s="109"/>
      <c r="AA48" s="32"/>
      <c r="AB48" s="32"/>
      <c r="AC48" s="32"/>
      <c r="AD48" s="32"/>
      <c r="AE48" s="108"/>
      <c r="AF48" s="32"/>
      <c r="AG48" s="32"/>
      <c r="AH48" s="109"/>
      <c r="AI48" s="32"/>
      <c r="AJ48" s="32"/>
      <c r="AK48" s="32"/>
      <c r="AL48" s="32"/>
      <c r="AM48" s="108"/>
      <c r="AN48" s="32"/>
      <c r="AO48" s="32"/>
      <c r="AP48" s="109"/>
      <c r="AQ48" s="32"/>
      <c r="AR48" s="32"/>
      <c r="AS48" s="32"/>
      <c r="AT48" s="109"/>
      <c r="AU48" s="32"/>
      <c r="AV48" s="32"/>
      <c r="AW48" s="32"/>
      <c r="AX48" s="109"/>
      <c r="AY48" s="32"/>
      <c r="AZ48" s="32"/>
      <c r="BD48" s="51"/>
    </row>
    <row r="49" spans="2:56" s="5" customFormat="1" ht="14.1" customHeight="1" x14ac:dyDescent="0.2">
      <c r="B49" s="5" t="s">
        <v>52</v>
      </c>
      <c r="C49" s="34"/>
      <c r="D49" s="34">
        <f>D24/3.673</f>
        <v>625.26136673019334</v>
      </c>
      <c r="E49" s="34">
        <f t="shared" ref="E49:AQ54" si="38">E24/3.673</f>
        <v>761.54805336237405</v>
      </c>
      <c r="F49" s="34">
        <f t="shared" si="38"/>
        <v>747.09692349578006</v>
      </c>
      <c r="G49" s="34">
        <f t="shared" si="38"/>
        <v>921.35447862782462</v>
      </c>
      <c r="H49" s="34">
        <f t="shared" si="38"/>
        <v>835.82929485434238</v>
      </c>
      <c r="I49" s="34">
        <f t="shared" si="38"/>
        <v>963.32289681459292</v>
      </c>
      <c r="J49" s="34">
        <f t="shared" si="38"/>
        <v>1004.8058807514293</v>
      </c>
      <c r="K49" s="34">
        <f t="shared" si="38"/>
        <v>1055.7364552137215</v>
      </c>
      <c r="L49" s="111">
        <f t="shared" ref="L49" si="39">L24/3.673</f>
        <v>1146.8543424993193</v>
      </c>
      <c r="M49" s="34"/>
      <c r="N49" s="34"/>
      <c r="O49" s="34"/>
      <c r="S49" s="110">
        <f t="shared" si="38"/>
        <v>191.47236591342227</v>
      </c>
      <c r="T49" s="34">
        <f t="shared" si="38"/>
        <v>200.94718213994008</v>
      </c>
      <c r="U49" s="34">
        <f t="shared" si="38"/>
        <v>194.32262455758232</v>
      </c>
      <c r="V49" s="34">
        <f t="shared" si="38"/>
        <v>174.80588075142933</v>
      </c>
      <c r="W49" s="110">
        <f t="shared" si="38"/>
        <v>165.57037843724476</v>
      </c>
      <c r="X49" s="34">
        <f t="shared" si="38"/>
        <v>212.46583174516746</v>
      </c>
      <c r="Y49" s="34">
        <f t="shared" si="38"/>
        <v>190.94228151374887</v>
      </c>
      <c r="Z49" s="111">
        <f t="shared" si="38"/>
        <v>178.11843179961889</v>
      </c>
      <c r="AA49" s="34">
        <f t="shared" si="38"/>
        <v>166.02069153280695</v>
      </c>
      <c r="AB49" s="34">
        <f t="shared" si="38"/>
        <v>192.22433977674922</v>
      </c>
      <c r="AC49" s="34">
        <f t="shared" si="38"/>
        <v>289.85407024230886</v>
      </c>
      <c r="AD49" s="34">
        <f t="shared" si="38"/>
        <v>273.25537707595953</v>
      </c>
      <c r="AE49" s="110">
        <f t="shared" si="38"/>
        <v>218.53580179689627</v>
      </c>
      <c r="AF49" s="34">
        <f t="shared" si="38"/>
        <v>200.20147018785732</v>
      </c>
      <c r="AG49" s="34">
        <f t="shared" si="38"/>
        <v>201.19711407568752</v>
      </c>
      <c r="AH49" s="111">
        <f t="shared" si="38"/>
        <v>215.89490879390132</v>
      </c>
      <c r="AI49" s="34">
        <f t="shared" si="38"/>
        <v>241.42009256738359</v>
      </c>
      <c r="AJ49" s="34">
        <f t="shared" si="38"/>
        <v>307.01116253743533</v>
      </c>
      <c r="AK49" s="34">
        <f t="shared" si="38"/>
        <v>235.52246120337597</v>
      </c>
      <c r="AL49" s="34">
        <f t="shared" si="38"/>
        <v>179.36918050639798</v>
      </c>
      <c r="AM49" s="110">
        <f t="shared" si="38"/>
        <v>215.1666212904982</v>
      </c>
      <c r="AN49" s="34">
        <f t="shared" si="38"/>
        <v>232.60005445140212</v>
      </c>
      <c r="AO49" s="34">
        <f t="shared" si="38"/>
        <v>301.71549142390415</v>
      </c>
      <c r="AP49" s="111">
        <f t="shared" si="38"/>
        <v>255.32371358562483</v>
      </c>
      <c r="AQ49" s="34">
        <f t="shared" si="38"/>
        <v>248.60196025047645</v>
      </c>
      <c r="AR49" s="34">
        <f t="shared" ref="AR49:AW49" si="40">AR24/3.673</f>
        <v>266.42363190852166</v>
      </c>
      <c r="AS49" s="34">
        <f t="shared" si="40"/>
        <v>273.61067247481623</v>
      </c>
      <c r="AT49" s="111">
        <f t="shared" si="40"/>
        <v>267.10019057990729</v>
      </c>
      <c r="AU49" s="34">
        <f t="shared" si="40"/>
        <v>278.6907160359379</v>
      </c>
      <c r="AV49" s="34">
        <f t="shared" si="40"/>
        <v>292.52109991832299</v>
      </c>
      <c r="AW49" s="34">
        <f t="shared" si="40"/>
        <v>249.86496052273341</v>
      </c>
      <c r="AX49" s="111">
        <f t="shared" ref="AX49" si="41">AX24/3.673</f>
        <v>325.777566022325</v>
      </c>
      <c r="AY49" s="34">
        <v>327.46011434794445</v>
      </c>
      <c r="AZ49" s="34">
        <v>488.59488156820049</v>
      </c>
      <c r="BD49" s="51"/>
    </row>
    <row r="50" spans="2:56" ht="14.1" customHeight="1" x14ac:dyDescent="0.2">
      <c r="B50" s="8" t="s">
        <v>53</v>
      </c>
      <c r="C50" s="32"/>
      <c r="D50" s="32">
        <f>D25/3.673</f>
        <v>295.37353661856798</v>
      </c>
      <c r="E50" s="32">
        <f t="shared" ref="E50:K50" si="42">E25/3.673</f>
        <v>577.15464198203108</v>
      </c>
      <c r="F50" s="32">
        <f t="shared" si="42"/>
        <v>-272.03974952355026</v>
      </c>
      <c r="G50" s="32">
        <f t="shared" si="42"/>
        <v>-460.12006534168245</v>
      </c>
      <c r="H50" s="32">
        <f t="shared" si="42"/>
        <v>-52.380343043833264</v>
      </c>
      <c r="I50" s="32">
        <f t="shared" si="42"/>
        <v>263.86033215355286</v>
      </c>
      <c r="J50" s="32">
        <f t="shared" si="42"/>
        <v>370.43724475905253</v>
      </c>
      <c r="K50" s="32">
        <f t="shared" si="42"/>
        <v>14.6291859515383</v>
      </c>
      <c r="L50" s="109">
        <f t="shared" ref="L50" si="43">L25/3.673</f>
        <v>-79.051184317996075</v>
      </c>
      <c r="M50" s="32"/>
      <c r="N50" s="32"/>
      <c r="O50" s="32"/>
      <c r="S50" s="108">
        <f>S25/3.673</f>
        <v>388.07677647699427</v>
      </c>
      <c r="T50" s="32">
        <f t="shared" si="38"/>
        <v>111.88047917233872</v>
      </c>
      <c r="U50" s="32">
        <f t="shared" si="38"/>
        <v>-67.980669752246115</v>
      </c>
      <c r="V50" s="32">
        <f t="shared" si="38"/>
        <v>145.17805608494425</v>
      </c>
      <c r="W50" s="108">
        <f t="shared" si="38"/>
        <v>-410.4037571467465</v>
      </c>
      <c r="X50" s="32">
        <f t="shared" si="38"/>
        <v>297.21208821127146</v>
      </c>
      <c r="Y50" s="32">
        <f t="shared" si="38"/>
        <v>-51.915872583719</v>
      </c>
      <c r="Z50" s="109">
        <f t="shared" si="38"/>
        <v>-106.93220800435616</v>
      </c>
      <c r="AA50" s="32">
        <f t="shared" si="38"/>
        <v>40.032398584263539</v>
      </c>
      <c r="AB50" s="32">
        <f t="shared" si="38"/>
        <v>-564.97958072420363</v>
      </c>
      <c r="AC50" s="32">
        <f t="shared" si="38"/>
        <v>192.88728559760412</v>
      </c>
      <c r="AD50" s="32">
        <f t="shared" si="38"/>
        <v>-128.06016879934646</v>
      </c>
      <c r="AE50" s="108">
        <f t="shared" si="38"/>
        <v>73.995371630819477</v>
      </c>
      <c r="AF50" s="32">
        <f t="shared" si="38"/>
        <v>267.62401306833652</v>
      </c>
      <c r="AG50" s="32">
        <f t="shared" si="38"/>
        <v>-351.34222706234686</v>
      </c>
      <c r="AH50" s="109">
        <f t="shared" si="38"/>
        <v>-42.657500680642414</v>
      </c>
      <c r="AI50" s="32">
        <f t="shared" si="38"/>
        <v>321.06751973863328</v>
      </c>
      <c r="AJ50" s="32">
        <f t="shared" si="38"/>
        <v>-211.76558671385789</v>
      </c>
      <c r="AK50" s="32">
        <f t="shared" si="38"/>
        <v>-80.417097740266769</v>
      </c>
      <c r="AL50" s="32">
        <f t="shared" si="38"/>
        <v>234.97549686904426</v>
      </c>
      <c r="AM50" s="108">
        <f t="shared" si="38"/>
        <v>127.06370814048466</v>
      </c>
      <c r="AN50" s="32">
        <f t="shared" si="38"/>
        <v>-131.86713857881844</v>
      </c>
      <c r="AO50" s="32">
        <f t="shared" si="38"/>
        <v>160.80860332153554</v>
      </c>
      <c r="AP50" s="109">
        <f t="shared" si="38"/>
        <v>214.43207187585077</v>
      </c>
      <c r="AQ50" s="32">
        <f t="shared" si="38"/>
        <v>-13.151374897903608</v>
      </c>
      <c r="AR50" s="32">
        <f t="shared" ref="AR50:AW50" si="44">AR25/3.673</f>
        <v>134.46637625918865</v>
      </c>
      <c r="AS50" s="32">
        <f t="shared" si="44"/>
        <v>-135.62973046555959</v>
      </c>
      <c r="AT50" s="109">
        <f t="shared" si="44"/>
        <v>28.943915055812852</v>
      </c>
      <c r="AU50" s="32">
        <f t="shared" si="44"/>
        <v>-196.32153552953986</v>
      </c>
      <c r="AV50" s="32">
        <f t="shared" si="44"/>
        <v>61.768581540974672</v>
      </c>
      <c r="AW50" s="32">
        <f t="shared" si="44"/>
        <v>73.246937108630505</v>
      </c>
      <c r="AX50" s="109">
        <f t="shared" ref="AX50" si="45">AX25/3.673</f>
        <v>-17.745167438061376</v>
      </c>
      <c r="AY50" s="32">
        <v>-242.67928124149194</v>
      </c>
      <c r="AZ50" s="32">
        <v>80.646338143207174</v>
      </c>
      <c r="BD50" s="59"/>
    </row>
    <row r="51" spans="2:56" s="5" customFormat="1" ht="14.1" customHeight="1" x14ac:dyDescent="0.2">
      <c r="B51" s="5" t="s">
        <v>54</v>
      </c>
      <c r="C51" s="34"/>
      <c r="D51" s="34">
        <f>D26/3.673</f>
        <v>920.63490334876133</v>
      </c>
      <c r="E51" s="34">
        <f t="shared" si="38"/>
        <v>1338.7026953444051</v>
      </c>
      <c r="F51" s="34">
        <f t="shared" si="38"/>
        <v>475.0571739722298</v>
      </c>
      <c r="G51" s="34">
        <f t="shared" si="38"/>
        <v>461.23441328614211</v>
      </c>
      <c r="H51" s="34">
        <f t="shared" si="38"/>
        <v>783.44895181050913</v>
      </c>
      <c r="I51" s="34">
        <f t="shared" si="38"/>
        <v>1227.1832289681458</v>
      </c>
      <c r="J51" s="34">
        <f t="shared" si="38"/>
        <v>1375.2431255104818</v>
      </c>
      <c r="K51" s="34">
        <f t="shared" si="38"/>
        <v>1070.3656411652598</v>
      </c>
      <c r="L51" s="111">
        <f t="shared" ref="L51" si="46">L26/3.673</f>
        <v>1067.8031581813232</v>
      </c>
      <c r="M51" s="34"/>
      <c r="N51" s="34"/>
      <c r="O51" s="34"/>
      <c r="S51" s="110">
        <f t="shared" si="38"/>
        <v>579.54914239041659</v>
      </c>
      <c r="T51" s="34">
        <f t="shared" si="38"/>
        <v>312.82766131227879</v>
      </c>
      <c r="U51" s="34">
        <f t="shared" si="38"/>
        <v>126.3419548053362</v>
      </c>
      <c r="V51" s="34">
        <f t="shared" si="38"/>
        <v>319.98393683637357</v>
      </c>
      <c r="W51" s="110">
        <f t="shared" si="38"/>
        <v>-244.83337870950177</v>
      </c>
      <c r="X51" s="34">
        <f t="shared" si="38"/>
        <v>509.67791995643887</v>
      </c>
      <c r="Y51" s="34">
        <f t="shared" si="38"/>
        <v>139.02640893002985</v>
      </c>
      <c r="Z51" s="111">
        <f t="shared" si="38"/>
        <v>71.18622379526272</v>
      </c>
      <c r="AA51" s="34">
        <f t="shared" si="38"/>
        <v>206.0530901170705</v>
      </c>
      <c r="AB51" s="34">
        <f t="shared" si="38"/>
        <v>-372.75524094745441</v>
      </c>
      <c r="AC51" s="34">
        <f t="shared" si="38"/>
        <v>482.74135583991296</v>
      </c>
      <c r="AD51" s="34">
        <f t="shared" si="38"/>
        <v>145.19520827661307</v>
      </c>
      <c r="AE51" s="110">
        <f t="shared" si="38"/>
        <v>292.53117342771577</v>
      </c>
      <c r="AF51" s="34">
        <f t="shared" si="38"/>
        <v>467.82548325619382</v>
      </c>
      <c r="AG51" s="34">
        <f t="shared" si="38"/>
        <v>-150.14511298665934</v>
      </c>
      <c r="AH51" s="111">
        <f t="shared" si="38"/>
        <v>173.23740811325891</v>
      </c>
      <c r="AI51" s="34">
        <f t="shared" si="38"/>
        <v>562.48761230601679</v>
      </c>
      <c r="AJ51" s="34">
        <f t="shared" si="38"/>
        <v>95.245575823577454</v>
      </c>
      <c r="AK51" s="34">
        <f t="shared" si="38"/>
        <v>155.1053634631092</v>
      </c>
      <c r="AL51" s="34">
        <f t="shared" si="38"/>
        <v>414.34467737544225</v>
      </c>
      <c r="AM51" s="110">
        <f t="shared" si="38"/>
        <v>342.23032943098286</v>
      </c>
      <c r="AN51" s="34">
        <f t="shared" si="38"/>
        <v>100.73291587258367</v>
      </c>
      <c r="AO51" s="34">
        <f t="shared" si="38"/>
        <v>462.5240947454397</v>
      </c>
      <c r="AP51" s="111">
        <f t="shared" si="38"/>
        <v>469.75578546147563</v>
      </c>
      <c r="AQ51" s="34">
        <f t="shared" si="38"/>
        <v>235.45058535257283</v>
      </c>
      <c r="AR51" s="34">
        <f t="shared" ref="AR51:AW51" si="47">AR26/3.673</f>
        <v>400.89000816771033</v>
      </c>
      <c r="AS51" s="34">
        <f t="shared" si="47"/>
        <v>137.98094200925664</v>
      </c>
      <c r="AT51" s="111">
        <f t="shared" si="47"/>
        <v>296.04410563572014</v>
      </c>
      <c r="AU51" s="34">
        <f t="shared" si="47"/>
        <v>82.369180506398052</v>
      </c>
      <c r="AV51" s="34">
        <f t="shared" si="47"/>
        <v>354.28968145929764</v>
      </c>
      <c r="AW51" s="34">
        <f t="shared" si="47"/>
        <v>323.11189763136389</v>
      </c>
      <c r="AX51" s="111">
        <f t="shared" ref="AX51" si="48">AX26/3.673</f>
        <v>308.0323985842636</v>
      </c>
      <c r="AY51" s="34">
        <v>84.780833106452505</v>
      </c>
      <c r="AZ51" s="34">
        <v>569.24121971140767</v>
      </c>
      <c r="BD51" s="51"/>
    </row>
    <row r="52" spans="2:56" ht="14.1" customHeight="1" x14ac:dyDescent="0.2">
      <c r="B52" s="8" t="s">
        <v>55</v>
      </c>
      <c r="C52" s="32"/>
      <c r="D52" s="32">
        <f>D27/3.673</f>
        <v>396.99564388783011</v>
      </c>
      <c r="E52" s="32">
        <f t="shared" si="38"/>
        <v>183.75415191941192</v>
      </c>
      <c r="F52" s="32">
        <f t="shared" si="38"/>
        <v>126.01551864960523</v>
      </c>
      <c r="G52" s="32">
        <f t="shared" si="38"/>
        <v>266.55132044650151</v>
      </c>
      <c r="H52" s="32">
        <f t="shared" si="38"/>
        <v>168.11108086033215</v>
      </c>
      <c r="I52" s="32">
        <f t="shared" si="38"/>
        <v>304.89381976585895</v>
      </c>
      <c r="J52" s="32">
        <f t="shared" si="38"/>
        <v>279.40920228695887</v>
      </c>
      <c r="K52" s="32">
        <f t="shared" si="38"/>
        <v>314.72066430710589</v>
      </c>
      <c r="L52" s="109">
        <f t="shared" ref="L52" si="49">L27/3.673</f>
        <v>327.1151647154914</v>
      </c>
      <c r="M52" s="32"/>
      <c r="N52" s="32"/>
      <c r="O52" s="32"/>
      <c r="S52" s="108">
        <f t="shared" si="38"/>
        <v>44.392050095289953</v>
      </c>
      <c r="T52" s="32">
        <f t="shared" si="38"/>
        <v>41.200108902804246</v>
      </c>
      <c r="U52" s="32">
        <f t="shared" si="38"/>
        <v>42.589164170977398</v>
      </c>
      <c r="V52" s="32">
        <f t="shared" si="38"/>
        <v>55.564661040021804</v>
      </c>
      <c r="W52" s="108">
        <f t="shared" si="38"/>
        <v>17.518921862237949</v>
      </c>
      <c r="X52" s="32">
        <f t="shared" si="38"/>
        <v>46.506942553770756</v>
      </c>
      <c r="Y52" s="32">
        <f t="shared" si="38"/>
        <v>45.745439695072157</v>
      </c>
      <c r="Z52" s="109">
        <f t="shared" si="38"/>
        <v>16.244214538524368</v>
      </c>
      <c r="AA52" s="32">
        <f t="shared" si="38"/>
        <v>61.039749523550228</v>
      </c>
      <c r="AB52" s="32">
        <f t="shared" si="38"/>
        <v>51.712768853797982</v>
      </c>
      <c r="AC52" s="32">
        <f t="shared" si="38"/>
        <v>54.191124421453843</v>
      </c>
      <c r="AD52" s="32">
        <f t="shared" si="38"/>
        <v>99.607677647699433</v>
      </c>
      <c r="AE52" s="108">
        <f t="shared" si="38"/>
        <v>65.26653961339504</v>
      </c>
      <c r="AF52" s="32">
        <f t="shared" si="38"/>
        <v>15.184045739177789</v>
      </c>
      <c r="AG52" s="32">
        <f t="shared" si="38"/>
        <v>45.963517560577188</v>
      </c>
      <c r="AH52" s="109">
        <f t="shared" si="38"/>
        <v>41.696977947182127</v>
      </c>
      <c r="AI52" s="32">
        <f t="shared" si="38"/>
        <v>54.432344132861417</v>
      </c>
      <c r="AJ52" s="32">
        <f t="shared" si="38"/>
        <v>70.312551048189505</v>
      </c>
      <c r="AK52" s="32">
        <f t="shared" si="38"/>
        <v>74.878573373264359</v>
      </c>
      <c r="AL52" s="32">
        <f t="shared" si="38"/>
        <v>104.46365368908251</v>
      </c>
      <c r="AM52" s="108">
        <f t="shared" si="38"/>
        <v>56.940647971685273</v>
      </c>
      <c r="AN52" s="32">
        <f t="shared" si="38"/>
        <v>53.476177511570917</v>
      </c>
      <c r="AO52" s="32">
        <f t="shared" si="38"/>
        <v>68.330520010890268</v>
      </c>
      <c r="AP52" s="109">
        <f t="shared" si="38"/>
        <v>100.66185679281242</v>
      </c>
      <c r="AQ52" s="32">
        <f t="shared" si="38"/>
        <v>77.230057173972227</v>
      </c>
      <c r="AR52" s="32">
        <f t="shared" ref="AR52:AW52" si="50">AR27/3.673</f>
        <v>70.933297032398571</v>
      </c>
      <c r="AS52" s="32">
        <f t="shared" si="50"/>
        <v>89.464742717124963</v>
      </c>
      <c r="AT52" s="109">
        <f t="shared" si="50"/>
        <v>77.092567383610159</v>
      </c>
      <c r="AU52" s="32">
        <f t="shared" si="50"/>
        <v>80.385788184045737</v>
      </c>
      <c r="AV52" s="32">
        <f t="shared" si="50"/>
        <v>82.3838823849714</v>
      </c>
      <c r="AW52" s="32">
        <f t="shared" si="50"/>
        <v>72.632725292676298</v>
      </c>
      <c r="AX52" s="109">
        <f t="shared" ref="AX52" si="51">AX27/3.673</f>
        <v>91.71276885379794</v>
      </c>
      <c r="AY52" s="32">
        <v>47.711135311734274</v>
      </c>
      <c r="AZ52" s="32">
        <v>55.467737544241778</v>
      </c>
      <c r="BD52" s="51"/>
    </row>
    <row r="53" spans="2:56" s="5" customFormat="1" ht="14.1" customHeight="1" x14ac:dyDescent="0.2">
      <c r="B53" s="5" t="s">
        <v>56</v>
      </c>
      <c r="C53" s="34"/>
      <c r="D53" s="34">
        <f>D28/3.673</f>
        <v>523.63925946093116</v>
      </c>
      <c r="E53" s="34">
        <f t="shared" si="38"/>
        <v>1154.9485434249932</v>
      </c>
      <c r="F53" s="34">
        <f t="shared" si="38"/>
        <v>349.04165532262454</v>
      </c>
      <c r="G53" s="34">
        <f t="shared" si="38"/>
        <v>194.68309283964064</v>
      </c>
      <c r="H53" s="34">
        <f t="shared" si="38"/>
        <v>615.33787095017703</v>
      </c>
      <c r="I53" s="34">
        <f t="shared" si="38"/>
        <v>922.28940920228683</v>
      </c>
      <c r="J53" s="34">
        <f t="shared" si="38"/>
        <v>1095.833923223523</v>
      </c>
      <c r="K53" s="34">
        <f t="shared" si="38"/>
        <v>755.644976858154</v>
      </c>
      <c r="L53" s="111">
        <f t="shared" ref="L53" si="52">L28/3.673</f>
        <v>740.68799346583182</v>
      </c>
      <c r="M53" s="34"/>
      <c r="N53" s="34"/>
      <c r="O53" s="34"/>
      <c r="S53" s="110">
        <f t="shared" si="38"/>
        <v>535.15709229512663</v>
      </c>
      <c r="T53" s="34">
        <f t="shared" si="38"/>
        <v>271.62755240947456</v>
      </c>
      <c r="U53" s="34">
        <f t="shared" si="38"/>
        <v>83.752790634358803</v>
      </c>
      <c r="V53" s="34">
        <f t="shared" si="38"/>
        <v>264.41927579635177</v>
      </c>
      <c r="W53" s="110">
        <f t="shared" si="38"/>
        <v>-262.3523005717397</v>
      </c>
      <c r="X53" s="34">
        <f t="shared" si="38"/>
        <v>463.17097740266814</v>
      </c>
      <c r="Y53" s="34">
        <f t="shared" si="38"/>
        <v>93.280969234957695</v>
      </c>
      <c r="Z53" s="111">
        <f t="shared" si="38"/>
        <v>54.942009256738352</v>
      </c>
      <c r="AA53" s="34">
        <f t="shared" si="38"/>
        <v>145.0133405935203</v>
      </c>
      <c r="AB53" s="34">
        <f t="shared" si="38"/>
        <v>-424.46800980125244</v>
      </c>
      <c r="AC53" s="34">
        <f t="shared" si="38"/>
        <v>428.55023141845913</v>
      </c>
      <c r="AD53" s="34">
        <f t="shared" si="38"/>
        <v>45.587530628913626</v>
      </c>
      <c r="AE53" s="110">
        <f t="shared" si="38"/>
        <v>227.26463381432077</v>
      </c>
      <c r="AF53" s="34">
        <f t="shared" si="38"/>
        <v>452.64143751701602</v>
      </c>
      <c r="AG53" s="34">
        <f t="shared" si="38"/>
        <v>-196.10863054723654</v>
      </c>
      <c r="AH53" s="111">
        <f t="shared" si="38"/>
        <v>131.54043016607676</v>
      </c>
      <c r="AI53" s="34">
        <f t="shared" si="38"/>
        <v>508.05526817315541</v>
      </c>
      <c r="AJ53" s="34">
        <f t="shared" si="38"/>
        <v>24.933024775387953</v>
      </c>
      <c r="AK53" s="34">
        <f t="shared" si="38"/>
        <v>80.22679008984484</v>
      </c>
      <c r="AL53" s="34">
        <f t="shared" si="38"/>
        <v>309.88102368635975</v>
      </c>
      <c r="AM53" s="110">
        <f t="shared" si="38"/>
        <v>285.28968145929764</v>
      </c>
      <c r="AN53" s="34">
        <f t="shared" si="38"/>
        <v>47.256738361012758</v>
      </c>
      <c r="AO53" s="34">
        <f t="shared" si="38"/>
        <v>394.19357473454943</v>
      </c>
      <c r="AP53" s="111">
        <f t="shared" si="38"/>
        <v>369.09392866866324</v>
      </c>
      <c r="AQ53" s="34">
        <f t="shared" si="38"/>
        <v>158.2205281786006</v>
      </c>
      <c r="AR53" s="34">
        <f t="shared" ref="AR53:AW53" si="53">AR28/3.673</f>
        <v>329.95671113531176</v>
      </c>
      <c r="AS53" s="34">
        <f t="shared" si="53"/>
        <v>48.516199292131674</v>
      </c>
      <c r="AT53" s="111">
        <f t="shared" si="53"/>
        <v>218.95153825211</v>
      </c>
      <c r="AU53" s="34">
        <f t="shared" si="53"/>
        <v>1.9833923223523073</v>
      </c>
      <c r="AV53" s="34">
        <f t="shared" si="53"/>
        <v>271.90579907432624</v>
      </c>
      <c r="AW53" s="34">
        <f t="shared" si="53"/>
        <v>250.47917233868759</v>
      </c>
      <c r="AX53" s="111">
        <f t="shared" ref="AX53" si="54">AX28/3.673</f>
        <v>216.31962973046566</v>
      </c>
      <c r="AY53" s="34">
        <v>37.069697794718223</v>
      </c>
      <c r="AZ53" s="34">
        <v>513.77348216716587</v>
      </c>
      <c r="BD53" s="51"/>
    </row>
    <row r="54" spans="2:56" s="5" customFormat="1" ht="14.1" customHeight="1" x14ac:dyDescent="0.2">
      <c r="B54" s="8" t="s">
        <v>57</v>
      </c>
      <c r="C54" s="34"/>
      <c r="D54" s="34"/>
      <c r="E54" s="32">
        <f t="shared" si="38"/>
        <v>577.79390144296212</v>
      </c>
      <c r="F54" s="32">
        <f t="shared" si="38"/>
        <v>621.08140484617479</v>
      </c>
      <c r="G54" s="32">
        <f t="shared" si="38"/>
        <v>654.80315818132306</v>
      </c>
      <c r="H54" s="32">
        <f t="shared" si="38"/>
        <v>667.71821399401028</v>
      </c>
      <c r="I54" s="32">
        <f t="shared" si="38"/>
        <v>658.42907704873392</v>
      </c>
      <c r="J54" s="32">
        <f t="shared" si="38"/>
        <v>725.39667846447048</v>
      </c>
      <c r="K54" s="32">
        <f t="shared" si="38"/>
        <v>741.01579090661562</v>
      </c>
      <c r="L54" s="109">
        <f t="shared" ref="L54" si="55">L29/3.673</f>
        <v>819.73917778382793</v>
      </c>
      <c r="M54" s="32"/>
      <c r="N54" s="32"/>
      <c r="O54" s="32"/>
      <c r="P54" s="8"/>
      <c r="Q54" s="8"/>
      <c r="R54" s="8"/>
      <c r="S54" s="108">
        <f t="shared" si="38"/>
        <v>147.08031581813242</v>
      </c>
      <c r="T54" s="32">
        <f t="shared" si="38"/>
        <v>159.74707323713585</v>
      </c>
      <c r="U54" s="32">
        <f t="shared" si="38"/>
        <v>151.73346038660492</v>
      </c>
      <c r="V54" s="32">
        <f t="shared" si="38"/>
        <v>119.24121971140752</v>
      </c>
      <c r="W54" s="108">
        <f t="shared" si="38"/>
        <v>148.0514565750068</v>
      </c>
      <c r="X54" s="32">
        <f t="shared" si="38"/>
        <v>165.95888919139668</v>
      </c>
      <c r="Y54" s="32">
        <f t="shared" si="38"/>
        <v>145.19684181867672</v>
      </c>
      <c r="Z54" s="109">
        <f t="shared" si="38"/>
        <v>161.87421726109449</v>
      </c>
      <c r="AA54" s="32">
        <f t="shared" si="38"/>
        <v>104.98094200925675</v>
      </c>
      <c r="AB54" s="32">
        <f t="shared" si="38"/>
        <v>140.51157092295125</v>
      </c>
      <c r="AC54" s="32">
        <f t="shared" si="38"/>
        <v>235.66294582085504</v>
      </c>
      <c r="AD54" s="32">
        <f t="shared" si="38"/>
        <v>173.6476994282601</v>
      </c>
      <c r="AE54" s="108">
        <f t="shared" si="38"/>
        <v>153.26926218350127</v>
      </c>
      <c r="AF54" s="32">
        <f t="shared" si="38"/>
        <v>185.01742444867952</v>
      </c>
      <c r="AG54" s="32">
        <f t="shared" si="38"/>
        <v>155.23359651511032</v>
      </c>
      <c r="AH54" s="109">
        <f t="shared" si="38"/>
        <v>174.19793084671917</v>
      </c>
      <c r="AI54" s="32">
        <f t="shared" si="38"/>
        <v>186.98774843452213</v>
      </c>
      <c r="AJ54" s="32">
        <f t="shared" si="38"/>
        <v>236.69861148924585</v>
      </c>
      <c r="AK54" s="32">
        <f t="shared" si="38"/>
        <v>160.64388783011162</v>
      </c>
      <c r="AL54" s="32">
        <f t="shared" si="38"/>
        <v>74.905526817315462</v>
      </c>
      <c r="AM54" s="108">
        <f t="shared" si="38"/>
        <v>158.22597331881295</v>
      </c>
      <c r="AN54" s="32">
        <f t="shared" si="38"/>
        <v>179.12387693983121</v>
      </c>
      <c r="AO54" s="32">
        <f t="shared" si="38"/>
        <v>233.38497141301386</v>
      </c>
      <c r="AP54" s="109">
        <f t="shared" si="38"/>
        <v>154.66185679281244</v>
      </c>
      <c r="AQ54" s="32">
        <f t="shared" si="38"/>
        <v>171.3719030765042</v>
      </c>
      <c r="AR54" s="32">
        <f t="shared" ref="AR54:AW54" si="56">AR29/3.673</f>
        <v>195.49033487612311</v>
      </c>
      <c r="AS54" s="32">
        <f t="shared" si="56"/>
        <v>184.14592975769125</v>
      </c>
      <c r="AT54" s="109">
        <f t="shared" si="56"/>
        <v>190.00762319629715</v>
      </c>
      <c r="AU54" s="32">
        <f t="shared" si="56"/>
        <v>198.30492785189219</v>
      </c>
      <c r="AV54" s="32">
        <f t="shared" si="56"/>
        <v>210.13721753335156</v>
      </c>
      <c r="AW54" s="32">
        <f t="shared" si="56"/>
        <v>177.23223523005709</v>
      </c>
      <c r="AX54" s="109">
        <f t="shared" ref="AX54" si="57">AX29/3.673</f>
        <v>234.06479716852704</v>
      </c>
      <c r="AY54" s="32">
        <v>279.74897903621013</v>
      </c>
      <c r="AZ54" s="32">
        <v>433.12714402395869</v>
      </c>
      <c r="BD54" s="51"/>
    </row>
    <row r="55" spans="2:56" ht="14.1" customHeight="1" x14ac:dyDescent="0.2">
      <c r="B55" s="5"/>
      <c r="C55" s="11"/>
      <c r="D55" s="11"/>
      <c r="E55" s="61"/>
      <c r="F55" s="61"/>
      <c r="G55" s="61"/>
      <c r="H55" s="61"/>
      <c r="I55" s="61"/>
      <c r="J55" s="61"/>
      <c r="K55" s="61"/>
      <c r="L55" s="193"/>
      <c r="M55" s="61"/>
      <c r="N55" s="61"/>
      <c r="O55" s="61"/>
      <c r="P55" s="5"/>
      <c r="Q55" s="5"/>
      <c r="R55" s="5"/>
      <c r="S55" s="121"/>
      <c r="T55" s="62"/>
      <c r="U55" s="62"/>
      <c r="V55" s="62"/>
      <c r="W55" s="121"/>
      <c r="X55" s="62"/>
      <c r="Y55" s="62"/>
      <c r="Z55" s="122"/>
      <c r="AA55" s="62"/>
      <c r="AB55" s="62"/>
      <c r="AC55" s="62"/>
      <c r="AD55" s="62"/>
      <c r="AE55" s="121"/>
      <c r="AF55" s="62"/>
      <c r="AG55" s="62"/>
      <c r="AH55" s="122"/>
      <c r="AI55" s="62"/>
      <c r="AJ55" s="62"/>
      <c r="AK55" s="62"/>
      <c r="AL55" s="62"/>
      <c r="AM55" s="121"/>
      <c r="AN55" s="62"/>
      <c r="AO55" s="62"/>
      <c r="AP55" s="122"/>
      <c r="AQ55" s="62"/>
      <c r="AR55" s="62"/>
      <c r="AS55" s="62"/>
      <c r="AT55" s="122"/>
      <c r="AU55" s="62"/>
      <c r="AV55" s="62"/>
      <c r="AW55" s="62"/>
      <c r="AX55" s="122"/>
      <c r="AY55" s="62"/>
      <c r="AZ55" s="62"/>
    </row>
    <row r="56" spans="2:56" ht="14.1" customHeight="1" x14ac:dyDescent="0.2">
      <c r="B56" s="5" t="s">
        <v>58</v>
      </c>
      <c r="C56" s="11"/>
      <c r="D56" s="11"/>
      <c r="E56" s="63">
        <f>E31/3.673</f>
        <v>210.18241219711408</v>
      </c>
      <c r="F56" s="63">
        <f t="shared" ref="F56:AQ56" si="58">F31/3.673</f>
        <v>138.30656139395589</v>
      </c>
      <c r="G56" s="63">
        <f t="shared" si="58"/>
        <v>261.9112442145385</v>
      </c>
      <c r="H56" s="63">
        <f t="shared" si="58"/>
        <v>167.43806153008441</v>
      </c>
      <c r="I56" s="63">
        <f t="shared" si="58"/>
        <v>341.13803430438332</v>
      </c>
      <c r="J56" s="63">
        <f t="shared" si="58"/>
        <v>320.12602815638263</v>
      </c>
      <c r="K56" s="63">
        <f t="shared" si="58"/>
        <v>292.15803237160958</v>
      </c>
      <c r="L56" s="148">
        <f t="shared" ref="L56" si="59">L31/3.673</f>
        <v>286.01714247820553</v>
      </c>
      <c r="M56" s="63"/>
      <c r="N56" s="63"/>
      <c r="O56" s="63"/>
      <c r="P56" s="5"/>
      <c r="Q56" s="5"/>
      <c r="R56" s="5"/>
      <c r="S56" s="121">
        <f t="shared" si="58"/>
        <v>41.655322624557584</v>
      </c>
      <c r="T56" s="62">
        <f t="shared" si="58"/>
        <v>48.734004900626189</v>
      </c>
      <c r="U56" s="62">
        <f t="shared" si="58"/>
        <v>53.090117070514566</v>
      </c>
      <c r="V56" s="62">
        <f t="shared" si="58"/>
        <v>66.702967601415736</v>
      </c>
      <c r="W56" s="121">
        <f t="shared" si="58"/>
        <v>12.523822488429078</v>
      </c>
      <c r="X56" s="62">
        <f t="shared" si="58"/>
        <v>25.047644976858155</v>
      </c>
      <c r="Y56" s="62">
        <f t="shared" si="58"/>
        <v>28.859243125510481</v>
      </c>
      <c r="Z56" s="122">
        <f t="shared" si="58"/>
        <v>71.875850803158187</v>
      </c>
      <c r="AA56" s="62">
        <f t="shared" si="58"/>
        <v>50.367546964334331</v>
      </c>
      <c r="AB56" s="62">
        <f t="shared" si="58"/>
        <v>54.17914511298666</v>
      </c>
      <c r="AC56" s="62">
        <f t="shared" si="58"/>
        <v>59.079771304111077</v>
      </c>
      <c r="AD56" s="62">
        <f t="shared" si="58"/>
        <v>98.284780833106453</v>
      </c>
      <c r="AE56" s="121">
        <f t="shared" si="58"/>
        <v>49.006261911244216</v>
      </c>
      <c r="AF56" s="62">
        <f t="shared" si="58"/>
        <v>22.052817860059896</v>
      </c>
      <c r="AG56" s="62">
        <f t="shared" si="58"/>
        <v>40.294037571467463</v>
      </c>
      <c r="AH56" s="122">
        <f t="shared" si="58"/>
        <v>56.084944187312821</v>
      </c>
      <c r="AI56" s="62">
        <f t="shared" si="58"/>
        <v>53.362374081132586</v>
      </c>
      <c r="AJ56" s="62">
        <f t="shared" si="58"/>
        <v>59.079771304111077</v>
      </c>
      <c r="AK56" s="62">
        <f t="shared" si="58"/>
        <v>90.117070514565754</v>
      </c>
      <c r="AL56" s="62">
        <f t="shared" si="58"/>
        <v>138.57881840457392</v>
      </c>
      <c r="AM56" s="121">
        <f t="shared" si="58"/>
        <v>42.762548493484815</v>
      </c>
      <c r="AN56" s="62">
        <f t="shared" si="58"/>
        <v>61.763393956547773</v>
      </c>
      <c r="AO56" s="62">
        <f t="shared" si="58"/>
        <v>64.238593392145475</v>
      </c>
      <c r="AP56" s="122">
        <f t="shared" si="58"/>
        <v>151.36149231420464</v>
      </c>
      <c r="AQ56" s="62">
        <f t="shared" si="58"/>
        <v>46.067472460804055</v>
      </c>
      <c r="AR56" s="62">
        <f t="shared" ref="AR56:AW56" si="60">AR31/3.673</f>
        <v>54.614879200700692</v>
      </c>
      <c r="AS56" s="62">
        <f t="shared" si="60"/>
        <v>83.630830742416208</v>
      </c>
      <c r="AT56" s="122">
        <f t="shared" si="60"/>
        <v>107.84484996768866</v>
      </c>
      <c r="AU56" s="62">
        <f t="shared" si="60"/>
        <v>59.950817024230865</v>
      </c>
      <c r="AV56" s="62">
        <f t="shared" si="60"/>
        <v>73.970719895801523</v>
      </c>
      <c r="AW56" s="62">
        <f t="shared" si="60"/>
        <v>76.132955280470995</v>
      </c>
      <c r="AX56" s="122">
        <f t="shared" ref="AX56" si="61">AX31/3.673</f>
        <v>75.962650277702153</v>
      </c>
      <c r="AY56" s="62">
        <v>49.212874791723394</v>
      </c>
      <c r="AZ56" s="62">
        <v>43.120857718486249</v>
      </c>
      <c r="BD56" s="64"/>
    </row>
    <row r="57" spans="2:56" ht="14.1" customHeight="1" x14ac:dyDescent="0.2">
      <c r="B57" s="56" t="s">
        <v>300</v>
      </c>
      <c r="C57" s="46"/>
      <c r="D57" s="46"/>
      <c r="E57" s="60">
        <f t="shared" ref="E57:AQ57" si="62">E32/3.673</f>
        <v>63.163626463381433</v>
      </c>
      <c r="F57" s="60">
        <f t="shared" si="62"/>
        <v>93.928668663218076</v>
      </c>
      <c r="G57" s="60">
        <f t="shared" si="62"/>
        <v>207.18758508031581</v>
      </c>
      <c r="H57" s="60">
        <f t="shared" si="62"/>
        <v>108.35829022597332</v>
      </c>
      <c r="I57" s="60">
        <f t="shared" si="62"/>
        <v>218.07786550503675</v>
      </c>
      <c r="J57" s="60">
        <f t="shared" si="62"/>
        <v>181.85668101007343</v>
      </c>
      <c r="K57" s="60">
        <f t="shared" si="62"/>
        <v>168.97655563597127</v>
      </c>
      <c r="L57" s="150">
        <f t="shared" ref="L57" si="63">L32/3.673</f>
        <v>136.42926110330768</v>
      </c>
      <c r="M57" s="60"/>
      <c r="N57" s="60"/>
      <c r="O57" s="60"/>
      <c r="P57" s="56"/>
      <c r="Q57" s="56"/>
      <c r="R57" s="56"/>
      <c r="S57" s="123">
        <f t="shared" si="62"/>
        <v>19.057990743261637</v>
      </c>
      <c r="T57" s="46">
        <f t="shared" si="62"/>
        <v>8.9844813503947734</v>
      </c>
      <c r="U57" s="46">
        <f t="shared" si="62"/>
        <v>11.979308467193031</v>
      </c>
      <c r="V57" s="46">
        <f t="shared" si="62"/>
        <v>23.414102913150014</v>
      </c>
      <c r="W57" s="123">
        <f t="shared" si="62"/>
        <v>2.4503130955622106</v>
      </c>
      <c r="X57" s="46">
        <f t="shared" si="62"/>
        <v>18.51347672202559</v>
      </c>
      <c r="Y57" s="46">
        <f t="shared" si="62"/>
        <v>18.785733732643614</v>
      </c>
      <c r="Z57" s="124">
        <f t="shared" si="62"/>
        <v>54.17914511298666</v>
      </c>
      <c r="AA57" s="46">
        <f t="shared" si="62"/>
        <v>41.927579635175604</v>
      </c>
      <c r="AB57" s="46">
        <f t="shared" si="62"/>
        <v>44.377892730737813</v>
      </c>
      <c r="AC57" s="46">
        <f t="shared" si="62"/>
        <v>44.105635720119793</v>
      </c>
      <c r="AD57" s="46">
        <f t="shared" si="62"/>
        <v>76.776476994282604</v>
      </c>
      <c r="AE57" s="123">
        <f t="shared" si="62"/>
        <v>34.848897359106999</v>
      </c>
      <c r="AF57" s="46">
        <f t="shared" si="62"/>
        <v>16.879934658317453</v>
      </c>
      <c r="AG57" s="46">
        <f t="shared" si="62"/>
        <v>26.136673019330246</v>
      </c>
      <c r="AH57" s="124">
        <f t="shared" si="62"/>
        <v>30.601687993465834</v>
      </c>
      <c r="AI57" s="46">
        <f t="shared" si="62"/>
        <v>34.848897359106999</v>
      </c>
      <c r="AJ57" s="46">
        <f t="shared" si="62"/>
        <v>41.927579635175604</v>
      </c>
      <c r="AK57" s="46">
        <f t="shared" si="62"/>
        <v>65.886196569561662</v>
      </c>
      <c r="AL57" s="46">
        <f t="shared" si="62"/>
        <v>75.415191941192489</v>
      </c>
      <c r="AM57" s="123">
        <f t="shared" si="62"/>
        <v>33.222280815837109</v>
      </c>
      <c r="AN57" s="46">
        <f t="shared" si="62"/>
        <v>40.26815866114891</v>
      </c>
      <c r="AO57" s="46">
        <f t="shared" si="62"/>
        <v>31.222483071339585</v>
      </c>
      <c r="AP57" s="124">
        <f t="shared" si="62"/>
        <v>77.143758461747822</v>
      </c>
      <c r="AQ57" s="46">
        <f t="shared" si="62"/>
        <v>30.676541418059713</v>
      </c>
      <c r="AR57" s="46">
        <f t="shared" ref="AR57:AW57" si="64">AR32/3.673</f>
        <v>42.313009173474995</v>
      </c>
      <c r="AS57" s="46">
        <f t="shared" si="64"/>
        <v>60.470129318512036</v>
      </c>
      <c r="AT57" s="124">
        <f t="shared" si="64"/>
        <v>63.654957544601366</v>
      </c>
      <c r="AU57" s="46">
        <f t="shared" si="64"/>
        <v>43.00131424993193</v>
      </c>
      <c r="AV57" s="46">
        <f t="shared" si="64"/>
        <v>48.461082683713315</v>
      </c>
      <c r="AW57" s="46">
        <f t="shared" si="64"/>
        <v>50.907067379572545</v>
      </c>
      <c r="AX57" s="124">
        <f t="shared" ref="AX57" si="65">AX32/3.673</f>
        <v>35.338220903893266</v>
      </c>
      <c r="AY57" s="46">
        <v>23.646762183501231</v>
      </c>
      <c r="AZ57" s="46">
        <v>23.872677391777842</v>
      </c>
      <c r="BD57" s="64"/>
    </row>
    <row r="58" spans="2:56" ht="14.1" customHeight="1" thickBot="1" x14ac:dyDescent="0.25">
      <c r="B58" s="115" t="s">
        <v>301</v>
      </c>
      <c r="C58" s="116"/>
      <c r="D58" s="116"/>
      <c r="E58" s="116">
        <f t="shared" ref="E58:AQ58" si="66">E33/3.673</f>
        <v>147.01878573373264</v>
      </c>
      <c r="F58" s="116">
        <f t="shared" si="66"/>
        <v>44.377892730737813</v>
      </c>
      <c r="G58" s="116">
        <f t="shared" si="66"/>
        <v>54.723659134222707</v>
      </c>
      <c r="H58" s="116">
        <f t="shared" si="66"/>
        <v>59.079771304111077</v>
      </c>
      <c r="I58" s="116">
        <f t="shared" si="66"/>
        <v>123.06016879934658</v>
      </c>
      <c r="J58" s="116">
        <f t="shared" si="66"/>
        <v>138.2693471463092</v>
      </c>
      <c r="K58" s="116">
        <f t="shared" si="66"/>
        <v>123.18147673563833</v>
      </c>
      <c r="L58" s="120">
        <f t="shared" ref="L58" si="67">L33/3.673</f>
        <v>149.58788137489785</v>
      </c>
      <c r="M58" s="32"/>
      <c r="N58" s="32"/>
      <c r="O58" s="32"/>
      <c r="P58" s="56"/>
      <c r="Q58" s="56"/>
      <c r="R58" s="56"/>
      <c r="S58" s="119">
        <f t="shared" si="66"/>
        <v>22.597331881295943</v>
      </c>
      <c r="T58" s="116">
        <f t="shared" si="66"/>
        <v>39.749523550231416</v>
      </c>
      <c r="U58" s="116">
        <f t="shared" si="66"/>
        <v>41.110808603321537</v>
      </c>
      <c r="V58" s="116">
        <f t="shared" si="66"/>
        <v>43.288864688265726</v>
      </c>
      <c r="W58" s="119">
        <f t="shared" si="66"/>
        <v>10.073509392866866</v>
      </c>
      <c r="X58" s="116">
        <f t="shared" si="66"/>
        <v>6.5341682548325615</v>
      </c>
      <c r="Y58" s="116">
        <f t="shared" si="66"/>
        <v>10.073509392866866</v>
      </c>
      <c r="Z58" s="120">
        <f t="shared" si="66"/>
        <v>17.696705690171523</v>
      </c>
      <c r="AA58" s="116">
        <f t="shared" si="66"/>
        <v>8.4399673291587263</v>
      </c>
      <c r="AB58" s="116">
        <f t="shared" si="66"/>
        <v>9.8012523822488422</v>
      </c>
      <c r="AC58" s="116">
        <f t="shared" si="66"/>
        <v>14.974135583991288</v>
      </c>
      <c r="AD58" s="116">
        <f t="shared" si="66"/>
        <v>21.508303838823849</v>
      </c>
      <c r="AE58" s="119">
        <f t="shared" si="66"/>
        <v>14.157364552137217</v>
      </c>
      <c r="AF58" s="116">
        <f t="shared" si="66"/>
        <v>5.1728832017424446</v>
      </c>
      <c r="AG58" s="116">
        <f t="shared" si="66"/>
        <v>14.157364552137217</v>
      </c>
      <c r="AH58" s="120">
        <f t="shared" si="66"/>
        <v>25.483256193846991</v>
      </c>
      <c r="AI58" s="116">
        <f t="shared" si="66"/>
        <v>18.51347672202559</v>
      </c>
      <c r="AJ58" s="116">
        <f t="shared" si="66"/>
        <v>17.152191668935476</v>
      </c>
      <c r="AK58" s="116">
        <f t="shared" si="66"/>
        <v>24.230873945004085</v>
      </c>
      <c r="AL58" s="116">
        <f t="shared" si="66"/>
        <v>63.163626463381433</v>
      </c>
      <c r="AM58" s="119">
        <f t="shared" si="66"/>
        <v>9.5402676776477033</v>
      </c>
      <c r="AN58" s="116">
        <f t="shared" si="66"/>
        <v>21.49523529539886</v>
      </c>
      <c r="AO58" s="116">
        <f t="shared" si="66"/>
        <v>33.016110320805893</v>
      </c>
      <c r="AP58" s="120">
        <f t="shared" si="66"/>
        <v>74.217733852456803</v>
      </c>
      <c r="AQ58" s="116">
        <f t="shared" si="66"/>
        <v>15.390931042744349</v>
      </c>
      <c r="AR58" s="116">
        <f t="shared" ref="AR58:AW58" si="68">AR33/3.673</f>
        <v>12.301870027225705</v>
      </c>
      <c r="AS58" s="116">
        <f t="shared" si="68"/>
        <v>23.160701423904172</v>
      </c>
      <c r="AT58" s="120">
        <f t="shared" si="68"/>
        <v>44.189892423087393</v>
      </c>
      <c r="AU58" s="116">
        <f t="shared" si="68"/>
        <v>16.949502774298935</v>
      </c>
      <c r="AV58" s="116">
        <f t="shared" si="68"/>
        <v>25.509637212088208</v>
      </c>
      <c r="AW58" s="116">
        <f t="shared" si="68"/>
        <v>25.225887900898435</v>
      </c>
      <c r="AX58" s="120">
        <f t="shared" ref="AX58" si="69">AX33/3.673</f>
        <v>40.624429373808873</v>
      </c>
      <c r="AY58" s="116">
        <v>25.566112608222159</v>
      </c>
      <c r="AZ58" s="116">
        <v>19.248180326708411</v>
      </c>
      <c r="BD58" s="51"/>
    </row>
    <row r="59" spans="2:56" ht="14.1" customHeight="1" thickTop="1" x14ac:dyDescent="0.2">
      <c r="B59" s="67" t="s">
        <v>60</v>
      </c>
      <c r="E59" s="32"/>
      <c r="F59" s="32"/>
      <c r="G59" s="32"/>
      <c r="H59" s="32"/>
      <c r="I59" s="32"/>
      <c r="J59" s="46"/>
      <c r="K59" s="46"/>
      <c r="L59" s="46"/>
      <c r="M59" s="46"/>
      <c r="N59" s="46"/>
      <c r="O59" s="46"/>
      <c r="P59" s="67"/>
      <c r="Q59" s="67"/>
      <c r="R59" s="67"/>
      <c r="AI59" s="32"/>
      <c r="AJ59" s="32"/>
      <c r="AK59" s="32"/>
      <c r="AL59" s="32"/>
      <c r="AM59" s="32"/>
      <c r="AN59" s="32"/>
      <c r="AO59" s="32"/>
      <c r="AP59" s="32"/>
      <c r="AQ59" s="32"/>
      <c r="AR59" s="32"/>
      <c r="AS59" s="32"/>
      <c r="AT59" s="32"/>
      <c r="AU59" s="32"/>
      <c r="AV59" s="32"/>
      <c r="AW59" s="32"/>
      <c r="AX59" s="32"/>
      <c r="AY59" s="32"/>
      <c r="AZ59" s="32"/>
    </row>
    <row r="60" spans="2:56" ht="14.1" customHeight="1" x14ac:dyDescent="0.2">
      <c r="B60" s="11" t="s">
        <v>61</v>
      </c>
      <c r="W60" s="46"/>
      <c r="X60" s="46"/>
      <c r="Y60" s="46"/>
      <c r="Z60" s="46"/>
      <c r="AA60" s="46"/>
      <c r="AB60" s="46"/>
      <c r="AC60" s="46"/>
      <c r="AD60" s="46"/>
      <c r="AE60" s="46"/>
      <c r="AF60" s="46"/>
      <c r="AG60" s="46"/>
      <c r="AH60" s="46"/>
      <c r="AI60" s="46"/>
      <c r="AJ60" s="46"/>
      <c r="AK60" s="46"/>
      <c r="AL60" s="46"/>
      <c r="AM60" s="46"/>
      <c r="AN60" s="46"/>
      <c r="AO60" s="46"/>
      <c r="AP60" s="46"/>
      <c r="AQ60" s="46"/>
      <c r="AR60" s="46"/>
      <c r="AS60" s="46"/>
      <c r="AT60" s="46"/>
      <c r="AU60" s="46"/>
      <c r="AV60" s="46"/>
      <c r="AW60" s="46"/>
      <c r="AX60" s="46"/>
      <c r="AY60" s="46"/>
      <c r="AZ60" s="46"/>
    </row>
    <row r="62" spans="2:56" x14ac:dyDescent="0.2">
      <c r="B62" s="11" t="s">
        <v>302</v>
      </c>
    </row>
  </sheetData>
  <sheetProtection algorithmName="SHA-512" hashValue="OuxPp/LnXfVl81bTjnAPcwow5wpzQEID6KgXKqUPHP55lfNy8JxHJ3MsMfDa92gcVh/HRhXE4afJp8wH5YnR/A==" saltValue="QwjNjup8uIq3Jya2ohI4OQ==" spinCount="100000" sheet="1" objects="1" scenarios="1"/>
  <phoneticPr fontId="4" type="noConversion"/>
  <pageMargins left="0.70866141732283472" right="0.70866141732283472" top="0.74803149606299213" bottom="0.74803149606299213" header="0.31496062992125984" footer="0.31496062992125984"/>
  <pageSetup paperSize="9" orientation="portrait" r:id="rId1"/>
  <headerFooter>
    <oddHeader>&amp;L&amp;"arial"&amp;10&amp;K737373 ADNOC Classification: Public&amp;1#_x000D_</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FC9375-7184-429A-A5EB-ABECFED7099E}">
  <sheetPr>
    <pageSetUpPr autoPageBreaks="0" fitToPage="1"/>
  </sheetPr>
  <dimension ref="B1:BC11"/>
  <sheetViews>
    <sheetView showGridLines="0" zoomScale="120" zoomScaleNormal="120" workbookViewId="0">
      <pane xSplit="2" ySplit="7" topLeftCell="AU8" activePane="bottomRight" state="frozen"/>
      <selection pane="topRight" activeCell="C1" sqref="C1"/>
      <selection pane="bottomLeft" activeCell="A8" sqref="A8"/>
      <selection pane="bottomRight" activeCell="B1" sqref="B1"/>
    </sheetView>
  </sheetViews>
  <sheetFormatPr defaultColWidth="9.59765625" defaultRowHeight="12.75" x14ac:dyDescent="0.2"/>
  <cols>
    <col min="1" max="1" width="3" style="6" customWidth="1"/>
    <col min="2" max="2" width="81" style="6" customWidth="1"/>
    <col min="3" max="4" width="13" style="6" hidden="1" customWidth="1"/>
    <col min="5" max="12" width="13" style="6" customWidth="1"/>
    <col min="13" max="17" width="11" style="7" hidden="1" customWidth="1"/>
    <col min="18" max="50" width="13" style="6" customWidth="1"/>
    <col min="51" max="52" width="13" style="3" customWidth="1"/>
    <col min="53" max="55" width="9.59765625" style="3"/>
    <col min="56" max="64" width="11" style="6" customWidth="1"/>
    <col min="65" max="16384" width="9.59765625" style="6"/>
  </cols>
  <sheetData>
    <row r="1" spans="2:52" x14ac:dyDescent="0.2">
      <c r="B1" s="4" t="s">
        <v>303</v>
      </c>
    </row>
    <row r="3" spans="2:52" ht="18.75" x14ac:dyDescent="0.25">
      <c r="B3" s="15" t="s">
        <v>2</v>
      </c>
    </row>
    <row r="4" spans="2:52" ht="24.95" customHeight="1" thickBot="1" x14ac:dyDescent="0.25">
      <c r="B4" s="17"/>
      <c r="C4" s="17"/>
      <c r="D4" s="17"/>
      <c r="E4" s="17"/>
      <c r="F4" s="17"/>
      <c r="G4" s="17"/>
      <c r="H4" s="17"/>
      <c r="I4" s="17"/>
      <c r="J4" s="17"/>
      <c r="K4" s="17"/>
      <c r="L4" s="17"/>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c r="AZ4" s="17"/>
    </row>
    <row r="5" spans="2:52" s="8" customFormat="1" ht="14.1" customHeight="1" x14ac:dyDescent="0.2">
      <c r="M5" s="9"/>
      <c r="N5" s="9"/>
      <c r="O5" s="9"/>
      <c r="P5" s="9"/>
      <c r="Q5" s="9"/>
      <c r="R5" s="5"/>
    </row>
    <row r="6" spans="2:52" s="8" customFormat="1" ht="14.1" customHeight="1" x14ac:dyDescent="0.2">
      <c r="M6" s="9"/>
      <c r="N6" s="9"/>
      <c r="O6" s="9"/>
      <c r="P6" s="9"/>
      <c r="Q6" s="9"/>
      <c r="R6" s="5"/>
    </row>
    <row r="7" spans="2:52" s="8" customFormat="1" ht="14.1" customHeight="1" x14ac:dyDescent="0.2">
      <c r="B7" s="18"/>
      <c r="C7" s="19"/>
      <c r="D7" s="19">
        <v>2017</v>
      </c>
      <c r="E7" s="19">
        <v>2018</v>
      </c>
      <c r="F7" s="19">
        <v>2019</v>
      </c>
      <c r="G7" s="19">
        <v>2020</v>
      </c>
      <c r="H7" s="19">
        <v>2021</v>
      </c>
      <c r="I7" s="19">
        <v>2022</v>
      </c>
      <c r="J7" s="19">
        <v>2023</v>
      </c>
      <c r="K7" s="19">
        <v>2024</v>
      </c>
      <c r="L7" s="192">
        <v>2025</v>
      </c>
      <c r="M7" s="10">
        <f t="shared" ref="M7:Q7" si="0">L7+1</f>
        <v>2026</v>
      </c>
      <c r="N7" s="10">
        <f t="shared" si="0"/>
        <v>2027</v>
      </c>
      <c r="O7" s="10">
        <f t="shared" si="0"/>
        <v>2028</v>
      </c>
      <c r="P7" s="10">
        <f t="shared" si="0"/>
        <v>2029</v>
      </c>
      <c r="Q7" s="10">
        <f t="shared" si="0"/>
        <v>2030</v>
      </c>
      <c r="R7" s="5"/>
      <c r="S7" s="22" t="s">
        <v>14</v>
      </c>
      <c r="T7" s="20" t="s">
        <v>15</v>
      </c>
      <c r="U7" s="20" t="s">
        <v>16</v>
      </c>
      <c r="V7" s="20" t="s">
        <v>17</v>
      </c>
      <c r="W7" s="22" t="s">
        <v>18</v>
      </c>
      <c r="X7" s="20" t="s">
        <v>19</v>
      </c>
      <c r="Y7" s="20" t="s">
        <v>20</v>
      </c>
      <c r="Z7" s="23" t="s">
        <v>21</v>
      </c>
      <c r="AA7" s="20" t="s">
        <v>22</v>
      </c>
      <c r="AB7" s="20" t="s">
        <v>23</v>
      </c>
      <c r="AC7" s="20" t="s">
        <v>24</v>
      </c>
      <c r="AD7" s="20" t="s">
        <v>25</v>
      </c>
      <c r="AE7" s="22" t="s">
        <v>26</v>
      </c>
      <c r="AF7" s="20" t="s">
        <v>27</v>
      </c>
      <c r="AG7" s="20" t="s">
        <v>28</v>
      </c>
      <c r="AH7" s="23" t="s">
        <v>29</v>
      </c>
      <c r="AI7" s="20" t="s">
        <v>30</v>
      </c>
      <c r="AJ7" s="20" t="s">
        <v>31</v>
      </c>
      <c r="AK7" s="20" t="s">
        <v>32</v>
      </c>
      <c r="AL7" s="20" t="s">
        <v>33</v>
      </c>
      <c r="AM7" s="22" t="s">
        <v>34</v>
      </c>
      <c r="AN7" s="21" t="s">
        <v>35</v>
      </c>
      <c r="AO7" s="21" t="s">
        <v>36</v>
      </c>
      <c r="AP7" s="23" t="s">
        <v>37</v>
      </c>
      <c r="AQ7" s="20" t="s">
        <v>38</v>
      </c>
      <c r="AR7" s="21" t="s">
        <v>39</v>
      </c>
      <c r="AS7" s="21" t="s">
        <v>40</v>
      </c>
      <c r="AT7" s="23" t="s">
        <v>41</v>
      </c>
      <c r="AU7" s="20" t="s">
        <v>263</v>
      </c>
      <c r="AV7" s="21" t="s">
        <v>273</v>
      </c>
      <c r="AW7" s="21" t="s">
        <v>292</v>
      </c>
      <c r="AX7" s="23" t="s">
        <v>297</v>
      </c>
      <c r="AY7" s="20" t="s">
        <v>299</v>
      </c>
      <c r="AZ7" s="20" t="s">
        <v>304</v>
      </c>
    </row>
    <row r="8" spans="2:52" s="11" customFormat="1" ht="14.1" customHeight="1" x14ac:dyDescent="0.2">
      <c r="B8" s="11" t="s">
        <v>62</v>
      </c>
      <c r="C8" s="12"/>
      <c r="D8" s="12">
        <v>0.21299999999999999</v>
      </c>
      <c r="E8" s="12">
        <v>0.24199999999999999</v>
      </c>
      <c r="F8" s="12">
        <v>0.23799999999999999</v>
      </c>
      <c r="G8" s="12">
        <v>0.26400000000000001</v>
      </c>
      <c r="H8" s="12">
        <v>0.248</v>
      </c>
      <c r="I8" s="12">
        <v>0.28499999999999998</v>
      </c>
      <c r="J8" s="12">
        <v>0.26307740700307725</v>
      </c>
      <c r="K8" s="12">
        <v>0.28770453800428764</v>
      </c>
      <c r="L8" s="25">
        <v>0.32732165383801942</v>
      </c>
      <c r="M8" s="13"/>
      <c r="N8" s="13"/>
      <c r="O8" s="13"/>
      <c r="P8" s="13"/>
      <c r="Q8" s="13"/>
      <c r="S8" s="24">
        <v>0.20899999999999999</v>
      </c>
      <c r="T8" s="12">
        <v>0.22800000000000001</v>
      </c>
      <c r="U8" s="12">
        <v>0.23899999999999999</v>
      </c>
      <c r="V8" s="12">
        <v>0.24199999999999999</v>
      </c>
      <c r="W8" s="24">
        <v>0.22900000000000001</v>
      </c>
      <c r="X8" s="12">
        <v>0.23300000000000001</v>
      </c>
      <c r="Y8" s="12">
        <v>0.248</v>
      </c>
      <c r="Z8" s="25">
        <v>0.23799999999999999</v>
      </c>
      <c r="AA8" s="12">
        <v>0.23699999999999999</v>
      </c>
      <c r="AB8" s="12">
        <v>0.216</v>
      </c>
      <c r="AC8" s="12">
        <v>0.246</v>
      </c>
      <c r="AD8" s="12">
        <v>0.26400000000000001</v>
      </c>
      <c r="AE8" s="24">
        <v>0.30599999999999999</v>
      </c>
      <c r="AF8" s="12">
        <v>0.28999999999999998</v>
      </c>
      <c r="AG8" s="12">
        <v>0.29499999999999998</v>
      </c>
      <c r="AH8" s="25">
        <v>0.248</v>
      </c>
      <c r="AI8" s="12">
        <v>0.26600000000000001</v>
      </c>
      <c r="AJ8" s="12">
        <v>0.27300000000000002</v>
      </c>
      <c r="AK8" s="12">
        <v>0.309</v>
      </c>
      <c r="AL8" s="12">
        <v>0.28499999999999998</v>
      </c>
      <c r="AM8" s="24">
        <v>0.28308173914881196</v>
      </c>
      <c r="AN8" s="12">
        <v>0.24299999999999999</v>
      </c>
      <c r="AO8" s="12">
        <v>0.26582767331652724</v>
      </c>
      <c r="AP8" s="25">
        <v>0.26307740700307725</v>
      </c>
      <c r="AQ8" s="12">
        <v>0.29460632129075848</v>
      </c>
      <c r="AR8" s="12">
        <v>0.29046309418666533</v>
      </c>
      <c r="AS8" s="12">
        <v>0.29505023478119707</v>
      </c>
      <c r="AT8" s="25">
        <v>0.28770453800428764</v>
      </c>
      <c r="AU8" s="12">
        <v>0.31243556496765351</v>
      </c>
      <c r="AV8" s="12">
        <v>0.29993153070599921</v>
      </c>
      <c r="AW8" s="12">
        <v>0.33531264729506077</v>
      </c>
      <c r="AX8" s="25">
        <v>0.32732165383801942</v>
      </c>
      <c r="AY8" s="12">
        <v>0.36205959697861573</v>
      </c>
      <c r="AZ8" s="12">
        <v>0.40117795718583854</v>
      </c>
    </row>
    <row r="9" spans="2:52" s="11" customFormat="1" ht="14.1" customHeight="1" x14ac:dyDescent="0.2">
      <c r="B9" s="11" t="s">
        <v>63</v>
      </c>
      <c r="C9" s="12"/>
      <c r="D9" s="12">
        <v>0.63400000000000001</v>
      </c>
      <c r="E9" s="12">
        <v>0.59299999999999997</v>
      </c>
      <c r="F9" s="12">
        <v>0.59199999999999997</v>
      </c>
      <c r="G9" s="12">
        <v>0.747</v>
      </c>
      <c r="H9" s="12">
        <v>0.70299999999999996</v>
      </c>
      <c r="I9" s="12">
        <v>0.79800000000000004</v>
      </c>
      <c r="J9" s="12">
        <v>0.74930312340301886</v>
      </c>
      <c r="K9" s="12">
        <v>0.80890862953287412</v>
      </c>
      <c r="L9" s="25">
        <v>0.86490542450276653</v>
      </c>
      <c r="M9" s="13"/>
      <c r="N9" s="13"/>
      <c r="O9" s="13"/>
      <c r="P9" s="13"/>
      <c r="Q9" s="13"/>
      <c r="S9" s="24">
        <v>0.53700000000000003</v>
      </c>
      <c r="T9" s="12">
        <v>0.59599999999999997</v>
      </c>
      <c r="U9" s="12">
        <v>0.56100000000000005</v>
      </c>
      <c r="V9" s="12">
        <v>0.59299999999999997</v>
      </c>
      <c r="W9" s="24">
        <v>0.53200000000000003</v>
      </c>
      <c r="X9" s="12">
        <v>0.56000000000000005</v>
      </c>
      <c r="Y9" s="12">
        <v>0.67</v>
      </c>
      <c r="Z9" s="25">
        <v>0.59199999999999997</v>
      </c>
      <c r="AA9" s="12">
        <v>0.71199999999999997</v>
      </c>
      <c r="AB9" s="12">
        <v>0.56799999999999995</v>
      </c>
      <c r="AC9" s="12">
        <v>0.748</v>
      </c>
      <c r="AD9" s="12">
        <v>0.747</v>
      </c>
      <c r="AE9" s="24">
        <v>0.93700000000000006</v>
      </c>
      <c r="AF9" s="12">
        <v>0.79100000000000004</v>
      </c>
      <c r="AG9" s="12">
        <v>0.95699999999999996</v>
      </c>
      <c r="AH9" s="25">
        <v>0.70299999999999996</v>
      </c>
      <c r="AI9" s="12">
        <v>0.875</v>
      </c>
      <c r="AJ9" s="12">
        <v>0.754</v>
      </c>
      <c r="AK9" s="12">
        <v>0.95899999999999996</v>
      </c>
      <c r="AL9" s="12">
        <v>0.79800000000000004</v>
      </c>
      <c r="AM9" s="24">
        <v>0.970465147708933</v>
      </c>
      <c r="AN9" s="12">
        <v>0.70099999999999996</v>
      </c>
      <c r="AO9" s="12">
        <v>0.83821517001350421</v>
      </c>
      <c r="AP9" s="25">
        <v>0.74930312340301886</v>
      </c>
      <c r="AQ9" s="12">
        <v>0.96842190410946005</v>
      </c>
      <c r="AR9" s="12">
        <v>0.80846039675102666</v>
      </c>
      <c r="AS9" s="12">
        <v>0.94301475209010932</v>
      </c>
      <c r="AT9" s="25">
        <v>0.80890862953287412</v>
      </c>
      <c r="AU9" s="12">
        <v>1.0692578381591533</v>
      </c>
      <c r="AV9" s="12">
        <v>0.8499087978354688</v>
      </c>
      <c r="AW9" s="12">
        <v>1.0592812152139923</v>
      </c>
      <c r="AX9" s="25">
        <v>0.86490542450276653</v>
      </c>
      <c r="AY9" s="12">
        <v>1.1031949654316948</v>
      </c>
      <c r="AZ9" s="12">
        <v>1.0576107422485579</v>
      </c>
    </row>
    <row r="10" spans="2:52" s="8" customFormat="1" ht="14.1" customHeight="1" thickBot="1" x14ac:dyDescent="0.25">
      <c r="B10" s="127" t="s">
        <v>64</v>
      </c>
      <c r="C10" s="220"/>
      <c r="D10" s="220">
        <v>1.18</v>
      </c>
      <c r="E10" s="220">
        <v>1.0000000000000001E-5</v>
      </c>
      <c r="F10" s="220">
        <v>0.26</v>
      </c>
      <c r="G10" s="220">
        <v>0.85</v>
      </c>
      <c r="H10" s="220">
        <v>1.06</v>
      </c>
      <c r="I10" s="220">
        <v>0.78</v>
      </c>
      <c r="J10" s="220">
        <v>0.62</v>
      </c>
      <c r="K10" s="220">
        <v>0.68913040000254822</v>
      </c>
      <c r="L10" s="221">
        <v>0.69720947224325391</v>
      </c>
      <c r="M10" s="14"/>
      <c r="N10" s="14"/>
      <c r="O10" s="14"/>
      <c r="P10" s="14"/>
      <c r="Q10" s="14"/>
      <c r="S10" s="222">
        <v>1.1000000000000001</v>
      </c>
      <c r="T10" s="220">
        <v>0.41</v>
      </c>
      <c r="U10" s="220">
        <v>7.0000000000000007E-2</v>
      </c>
      <c r="V10" s="220">
        <v>1.0000000000000001E-5</v>
      </c>
      <c r="W10" s="222">
        <v>0.35</v>
      </c>
      <c r="X10" s="220">
        <v>0.02</v>
      </c>
      <c r="Y10" s="220">
        <v>-0.11</v>
      </c>
      <c r="Z10" s="221">
        <v>0.26</v>
      </c>
      <c r="AA10" s="220">
        <v>0.1</v>
      </c>
      <c r="AB10" s="220">
        <v>1.17</v>
      </c>
      <c r="AC10" s="220">
        <v>0.55000000000000004</v>
      </c>
      <c r="AD10" s="220">
        <v>0.85</v>
      </c>
      <c r="AE10" s="222">
        <v>0.93</v>
      </c>
      <c r="AF10" s="220">
        <v>0.46</v>
      </c>
      <c r="AG10" s="220">
        <v>0.71</v>
      </c>
      <c r="AH10" s="221">
        <v>1.0573259452411992</v>
      </c>
      <c r="AI10" s="220">
        <v>0.46164016602809682</v>
      </c>
      <c r="AJ10" s="220">
        <v>0.7689668836682706</v>
      </c>
      <c r="AK10" s="220">
        <v>0.68261544759825321</v>
      </c>
      <c r="AL10" s="220">
        <v>0.77781569965870279</v>
      </c>
      <c r="AM10" s="222">
        <v>1.0568205804749342</v>
      </c>
      <c r="AN10" s="220">
        <v>1.134151226676646</v>
      </c>
      <c r="AO10" s="223">
        <v>0.66805078877504598</v>
      </c>
      <c r="AP10" s="221">
        <v>0.624571842113398</v>
      </c>
      <c r="AQ10" s="220">
        <v>0.49699547769340041</v>
      </c>
      <c r="AR10" s="220">
        <v>0.5309748377445328</v>
      </c>
      <c r="AS10" s="220">
        <v>0.55628184613805509</v>
      </c>
      <c r="AT10" s="221">
        <v>0.68913040000254822</v>
      </c>
      <c r="AU10" s="220">
        <v>0.69931721997455132</v>
      </c>
      <c r="AV10" s="220">
        <v>0.80186917290622117</v>
      </c>
      <c r="AW10" s="220">
        <v>0.57695449054790104</v>
      </c>
      <c r="AX10" s="221">
        <v>0.69720947224325391</v>
      </c>
      <c r="AY10" s="220">
        <v>0.67162894426756214</v>
      </c>
      <c r="AZ10" s="220">
        <v>0.63048265007599913</v>
      </c>
    </row>
    <row r="11" spans="2:52" ht="13.5" thickTop="1" x14ac:dyDescent="0.2"/>
  </sheetData>
  <sheetProtection algorithmName="SHA-512" hashValue="BAdXFdLO1jWnK4Z+xCtgATSjlYq8VKffCtlTIGDT04Hw9Oo83ygdDmJFtgMFpm7wANztlYRulHuqVQokUNIKBw==" saltValue="tw8vU3RhiXj7zzgWxmQW+Q==" spinCount="100000" sheet="1" objects="1" scenarios="1"/>
  <phoneticPr fontId="4" type="noConversion"/>
  <pageMargins left="0.70866141732283472" right="0.70866141732283472" top="0.74803149606299213" bottom="0.74803149606299213" header="0.31496062992125984" footer="0.31496062992125984"/>
  <pageSetup paperSize="9" scale="58" orientation="portrait" r:id="rId1"/>
  <headerFooter>
    <oddHeader>&amp;L&amp;"arial"&amp;10&amp;K737373 ADNOC Classification: Public&amp;1#_x000D_</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F670C3-3CCF-4F02-B888-892EAD0AD6F3}">
  <sheetPr>
    <pageSetUpPr autoPageBreaks="0"/>
  </sheetPr>
  <dimension ref="B1:BC50"/>
  <sheetViews>
    <sheetView showGridLines="0" zoomScale="120" zoomScaleNormal="120" zoomScaleSheetLayoutView="100" workbookViewId="0">
      <pane xSplit="2" ySplit="7" topLeftCell="AU8" activePane="bottomRight" state="frozen"/>
      <selection pane="topRight" activeCell="C1" sqref="C1"/>
      <selection pane="bottomLeft" activeCell="A8" sqref="A8"/>
      <selection pane="bottomRight" activeCell="B1" sqref="B1"/>
    </sheetView>
  </sheetViews>
  <sheetFormatPr defaultColWidth="9.59765625" defaultRowHeight="12.75" x14ac:dyDescent="0.2"/>
  <cols>
    <col min="1" max="1" width="3" style="8" customWidth="1"/>
    <col min="2" max="2" width="81" style="8" customWidth="1"/>
    <col min="3" max="4" width="13" style="8" hidden="1" customWidth="1"/>
    <col min="5" max="12" width="13" style="8" customWidth="1"/>
    <col min="13" max="17" width="11" style="9" hidden="1" customWidth="1"/>
    <col min="18" max="52" width="13" style="8" customWidth="1"/>
    <col min="53" max="53" width="17" style="3" bestFit="1" customWidth="1"/>
    <col min="54" max="55" width="9.59765625" style="3"/>
    <col min="56" max="78" width="11" style="8" customWidth="1"/>
    <col min="79" max="16384" width="9.59765625" style="8"/>
  </cols>
  <sheetData>
    <row r="1" spans="2:55" s="6" customFormat="1" x14ac:dyDescent="0.2">
      <c r="B1" s="4" t="s">
        <v>303</v>
      </c>
      <c r="M1" s="7"/>
      <c r="N1" s="7"/>
      <c r="O1" s="7"/>
      <c r="P1" s="7"/>
      <c r="Q1" s="7"/>
      <c r="BA1" s="3"/>
      <c r="BB1" s="3"/>
      <c r="BC1" s="3"/>
    </row>
    <row r="2" spans="2:55" s="6" customFormat="1" x14ac:dyDescent="0.2">
      <c r="M2" s="7"/>
      <c r="N2" s="7"/>
      <c r="O2" s="7"/>
      <c r="P2" s="7"/>
      <c r="Q2" s="7"/>
      <c r="BA2" s="3"/>
      <c r="BB2" s="3"/>
      <c r="BC2" s="3"/>
    </row>
    <row r="3" spans="2:55" s="6" customFormat="1" ht="18.75" x14ac:dyDescent="0.25">
      <c r="B3" s="15" t="s">
        <v>65</v>
      </c>
      <c r="M3" s="7"/>
      <c r="N3" s="7"/>
      <c r="O3" s="7"/>
      <c r="P3" s="7"/>
      <c r="Q3" s="7"/>
      <c r="BA3" s="3"/>
      <c r="BB3" s="3"/>
      <c r="BC3" s="3"/>
    </row>
    <row r="4" spans="2:55" s="6" customFormat="1" ht="24.95" customHeight="1" thickBot="1" x14ac:dyDescent="0.25">
      <c r="B4" s="17"/>
      <c r="C4" s="17"/>
      <c r="D4" s="17"/>
      <c r="E4" s="17"/>
      <c r="F4" s="17"/>
      <c r="G4" s="17"/>
      <c r="H4" s="17"/>
      <c r="I4" s="17"/>
      <c r="J4" s="17"/>
      <c r="K4" s="17"/>
      <c r="L4" s="17"/>
      <c r="M4" s="7"/>
      <c r="N4" s="7"/>
      <c r="O4" s="7"/>
      <c r="P4" s="7"/>
      <c r="Q4" s="7"/>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c r="AZ4" s="17"/>
      <c r="BA4" s="3"/>
      <c r="BB4" s="3"/>
      <c r="BC4" s="3"/>
    </row>
    <row r="5" spans="2:55" ht="14.1" customHeight="1" x14ac:dyDescent="0.2">
      <c r="R5" s="5"/>
      <c r="BA5" s="8"/>
      <c r="BB5" s="8"/>
      <c r="BC5" s="8"/>
    </row>
    <row r="6" spans="2:55" ht="14.1" customHeight="1" x14ac:dyDescent="0.2">
      <c r="B6" s="99" t="s">
        <v>66</v>
      </c>
      <c r="C6" s="27"/>
      <c r="D6" s="27"/>
      <c r="E6" s="27"/>
      <c r="F6" s="27"/>
      <c r="G6" s="27"/>
      <c r="H6" s="27"/>
      <c r="I6" s="27"/>
      <c r="J6" s="101"/>
      <c r="K6" s="101"/>
      <c r="L6" s="101"/>
      <c r="M6" s="28"/>
      <c r="N6" s="28"/>
      <c r="O6" s="26"/>
      <c r="P6" s="26"/>
      <c r="Q6" s="26"/>
      <c r="R6" s="5"/>
      <c r="S6" s="101"/>
      <c r="T6" s="101"/>
      <c r="U6" s="101"/>
      <c r="V6" s="101"/>
      <c r="W6" s="101"/>
      <c r="X6" s="101"/>
      <c r="Y6" s="101"/>
      <c r="Z6" s="101"/>
      <c r="AA6" s="101"/>
      <c r="AB6" s="101"/>
      <c r="AC6" s="101"/>
      <c r="AD6" s="101"/>
      <c r="AE6" s="101"/>
      <c r="AF6" s="101"/>
      <c r="AG6" s="101"/>
      <c r="AH6" s="101"/>
      <c r="AI6" s="101"/>
      <c r="AJ6" s="101"/>
      <c r="AK6" s="101"/>
      <c r="AL6" s="101"/>
      <c r="AM6" s="101"/>
      <c r="AN6" s="101"/>
      <c r="AO6" s="101"/>
      <c r="AP6" s="101"/>
      <c r="AQ6" s="101"/>
      <c r="AR6" s="101"/>
      <c r="AS6" s="101"/>
      <c r="AT6" s="101"/>
      <c r="AU6" s="101"/>
      <c r="AV6" s="101"/>
      <c r="AW6" s="101"/>
      <c r="AX6" s="101"/>
      <c r="AY6" s="101"/>
      <c r="AZ6" s="101"/>
    </row>
    <row r="7" spans="2:55" ht="14.1" customHeight="1" x14ac:dyDescent="0.2">
      <c r="B7" s="18" t="s">
        <v>67</v>
      </c>
      <c r="C7" s="19"/>
      <c r="D7" s="19">
        <v>2017</v>
      </c>
      <c r="E7" s="19">
        <v>2018</v>
      </c>
      <c r="F7" s="19">
        <v>2019</v>
      </c>
      <c r="G7" s="19">
        <v>2020</v>
      </c>
      <c r="H7" s="19">
        <v>2021</v>
      </c>
      <c r="I7" s="19">
        <v>2022</v>
      </c>
      <c r="J7" s="19">
        <v>2023</v>
      </c>
      <c r="K7" s="19">
        <v>2024</v>
      </c>
      <c r="L7" s="192">
        <v>2025</v>
      </c>
      <c r="M7" s="10">
        <f t="shared" ref="M7:Q7" si="0">L7+1</f>
        <v>2026</v>
      </c>
      <c r="N7" s="10">
        <f t="shared" si="0"/>
        <v>2027</v>
      </c>
      <c r="O7" s="10">
        <f t="shared" si="0"/>
        <v>2028</v>
      </c>
      <c r="P7" s="10">
        <f t="shared" si="0"/>
        <v>2029</v>
      </c>
      <c r="Q7" s="10">
        <f t="shared" si="0"/>
        <v>2030</v>
      </c>
      <c r="R7" s="5"/>
      <c r="S7" s="22" t="s">
        <v>14</v>
      </c>
      <c r="T7" s="20" t="s">
        <v>15</v>
      </c>
      <c r="U7" s="20" t="s">
        <v>16</v>
      </c>
      <c r="V7" s="20" t="s">
        <v>17</v>
      </c>
      <c r="W7" s="22" t="s">
        <v>18</v>
      </c>
      <c r="X7" s="20" t="s">
        <v>19</v>
      </c>
      <c r="Y7" s="20" t="s">
        <v>20</v>
      </c>
      <c r="Z7" s="23" t="s">
        <v>21</v>
      </c>
      <c r="AA7" s="20" t="s">
        <v>22</v>
      </c>
      <c r="AB7" s="20" t="s">
        <v>23</v>
      </c>
      <c r="AC7" s="20" t="s">
        <v>24</v>
      </c>
      <c r="AD7" s="20" t="s">
        <v>25</v>
      </c>
      <c r="AE7" s="22" t="s">
        <v>26</v>
      </c>
      <c r="AF7" s="20" t="s">
        <v>27</v>
      </c>
      <c r="AG7" s="20" t="s">
        <v>28</v>
      </c>
      <c r="AH7" s="23" t="s">
        <v>29</v>
      </c>
      <c r="AI7" s="20" t="s">
        <v>30</v>
      </c>
      <c r="AJ7" s="20" t="s">
        <v>31</v>
      </c>
      <c r="AK7" s="20" t="s">
        <v>32</v>
      </c>
      <c r="AL7" s="20" t="s">
        <v>33</v>
      </c>
      <c r="AM7" s="22" t="s">
        <v>34</v>
      </c>
      <c r="AN7" s="21" t="s">
        <v>35</v>
      </c>
      <c r="AO7" s="21" t="s">
        <v>36</v>
      </c>
      <c r="AP7" s="23" t="s">
        <v>37</v>
      </c>
      <c r="AQ7" s="20" t="s">
        <v>38</v>
      </c>
      <c r="AR7" s="21" t="s">
        <v>39</v>
      </c>
      <c r="AS7" s="21" t="s">
        <v>40</v>
      </c>
      <c r="AT7" s="23" t="s">
        <v>41</v>
      </c>
      <c r="AU7" s="20" t="s">
        <v>263</v>
      </c>
      <c r="AV7" s="21" t="s">
        <v>273</v>
      </c>
      <c r="AW7" s="21" t="s">
        <v>292</v>
      </c>
      <c r="AX7" s="23" t="s">
        <v>297</v>
      </c>
      <c r="AY7" s="20" t="s">
        <v>299</v>
      </c>
      <c r="AZ7" s="20" t="s">
        <v>304</v>
      </c>
      <c r="BA7" s="8"/>
      <c r="BB7" s="8"/>
      <c r="BC7" s="8"/>
    </row>
    <row r="8" spans="2:55" ht="14.1" customHeight="1" x14ac:dyDescent="0.2">
      <c r="B8" s="5" t="s">
        <v>68</v>
      </c>
      <c r="C8" s="27"/>
      <c r="D8" s="27"/>
      <c r="E8" s="27"/>
      <c r="F8" s="27"/>
      <c r="G8" s="27"/>
      <c r="H8" s="27"/>
      <c r="I8" s="27"/>
      <c r="J8" s="27"/>
      <c r="K8" s="27"/>
      <c r="L8" s="107"/>
      <c r="M8" s="29"/>
      <c r="N8" s="29"/>
      <c r="O8" s="26"/>
      <c r="P8" s="26"/>
      <c r="Q8" s="26"/>
      <c r="R8" s="5"/>
      <c r="S8" s="106"/>
      <c r="T8" s="27"/>
      <c r="U8" s="27"/>
      <c r="V8" s="27"/>
      <c r="W8" s="106"/>
      <c r="X8" s="27"/>
      <c r="Y8" s="27"/>
      <c r="Z8" s="107"/>
      <c r="AA8" s="27"/>
      <c r="AB8" s="27"/>
      <c r="AC8" s="27"/>
      <c r="AD8" s="27"/>
      <c r="AE8" s="106"/>
      <c r="AF8" s="27"/>
      <c r="AG8" s="27"/>
      <c r="AH8" s="107"/>
      <c r="AI8" s="27"/>
      <c r="AJ8" s="27"/>
      <c r="AK8" s="27"/>
      <c r="AL8" s="27"/>
      <c r="AM8" s="106"/>
      <c r="AN8" s="27"/>
      <c r="AO8" s="27"/>
      <c r="AP8" s="107"/>
      <c r="AQ8" s="27"/>
      <c r="AR8" s="27"/>
      <c r="AS8" s="27"/>
      <c r="AT8" s="107"/>
      <c r="AU8" s="27"/>
      <c r="AV8" s="27"/>
      <c r="AW8" s="27"/>
      <c r="AX8" s="107"/>
      <c r="AY8" s="27"/>
      <c r="AZ8" s="27"/>
    </row>
    <row r="9" spans="2:55" ht="14.1" customHeight="1" x14ac:dyDescent="0.2">
      <c r="B9" s="30" t="s">
        <v>69</v>
      </c>
      <c r="C9" s="27"/>
      <c r="D9" s="27">
        <v>359</v>
      </c>
      <c r="E9" s="27">
        <v>373</v>
      </c>
      <c r="F9" s="27">
        <v>376</v>
      </c>
      <c r="G9" s="27">
        <v>419</v>
      </c>
      <c r="H9" s="27">
        <v>431</v>
      </c>
      <c r="I9" s="27">
        <v>463</v>
      </c>
      <c r="J9" s="27">
        <v>485</v>
      </c>
      <c r="K9" s="27">
        <f>AT9</f>
        <v>495</v>
      </c>
      <c r="L9" s="107">
        <v>510</v>
      </c>
      <c r="M9" s="29"/>
      <c r="N9" s="29"/>
      <c r="O9" s="31"/>
      <c r="P9" s="31"/>
      <c r="Q9" s="31"/>
      <c r="R9" s="30"/>
      <c r="S9" s="106">
        <v>362</v>
      </c>
      <c r="T9" s="27">
        <v>363</v>
      </c>
      <c r="U9" s="27">
        <v>364</v>
      </c>
      <c r="V9" s="27">
        <v>373</v>
      </c>
      <c r="W9" s="106">
        <v>375</v>
      </c>
      <c r="X9" s="27">
        <v>375</v>
      </c>
      <c r="Y9" s="27">
        <v>376</v>
      </c>
      <c r="Z9" s="107">
        <v>376</v>
      </c>
      <c r="AA9" s="27">
        <v>379</v>
      </c>
      <c r="AB9" s="27">
        <v>393</v>
      </c>
      <c r="AC9" s="27">
        <v>401</v>
      </c>
      <c r="AD9" s="27">
        <v>419</v>
      </c>
      <c r="AE9" s="106">
        <v>421</v>
      </c>
      <c r="AF9" s="27">
        <v>426</v>
      </c>
      <c r="AG9" s="27">
        <v>428</v>
      </c>
      <c r="AH9" s="107">
        <v>431</v>
      </c>
      <c r="AI9" s="27">
        <v>433</v>
      </c>
      <c r="AJ9" s="27">
        <v>437</v>
      </c>
      <c r="AK9" s="27">
        <v>444</v>
      </c>
      <c r="AL9" s="27">
        <v>463</v>
      </c>
      <c r="AM9" s="106">
        <v>467</v>
      </c>
      <c r="AN9" s="27">
        <v>469</v>
      </c>
      <c r="AO9" s="27">
        <v>475</v>
      </c>
      <c r="AP9" s="107">
        <v>485</v>
      </c>
      <c r="AQ9" s="27">
        <v>487</v>
      </c>
      <c r="AR9" s="27">
        <v>489</v>
      </c>
      <c r="AS9" s="27">
        <v>489</v>
      </c>
      <c r="AT9" s="107">
        <v>495</v>
      </c>
      <c r="AU9" s="27">
        <v>498</v>
      </c>
      <c r="AV9" s="27">
        <v>499</v>
      </c>
      <c r="AW9" s="27">
        <v>505</v>
      </c>
      <c r="AX9" s="107">
        <v>510</v>
      </c>
      <c r="AY9" s="27">
        <v>511</v>
      </c>
      <c r="AZ9" s="27">
        <v>512</v>
      </c>
    </row>
    <row r="10" spans="2:55" ht="14.1" customHeight="1" x14ac:dyDescent="0.2">
      <c r="B10" s="30" t="s">
        <v>70</v>
      </c>
      <c r="C10" s="32"/>
      <c r="D10" s="32">
        <v>0</v>
      </c>
      <c r="E10" s="32">
        <v>3</v>
      </c>
      <c r="F10" s="32">
        <v>6</v>
      </c>
      <c r="G10" s="32">
        <v>26</v>
      </c>
      <c r="H10" s="32">
        <v>31</v>
      </c>
      <c r="I10" s="32">
        <v>39</v>
      </c>
      <c r="J10" s="32">
        <v>44</v>
      </c>
      <c r="K10" s="32">
        <f>AT10</f>
        <v>56</v>
      </c>
      <c r="L10" s="107">
        <v>57</v>
      </c>
      <c r="M10" s="29"/>
      <c r="N10" s="29"/>
      <c r="O10" s="31"/>
      <c r="P10" s="31"/>
      <c r="Q10" s="31"/>
      <c r="R10" s="30"/>
      <c r="S10" s="108"/>
      <c r="T10" s="32"/>
      <c r="U10" s="32"/>
      <c r="V10" s="32">
        <v>3</v>
      </c>
      <c r="W10" s="108">
        <v>4</v>
      </c>
      <c r="X10" s="32">
        <v>4</v>
      </c>
      <c r="Y10" s="32">
        <v>6</v>
      </c>
      <c r="Z10" s="109">
        <v>6</v>
      </c>
      <c r="AA10" s="32">
        <v>10</v>
      </c>
      <c r="AB10" s="32">
        <v>13</v>
      </c>
      <c r="AC10" s="32">
        <v>17</v>
      </c>
      <c r="AD10" s="32">
        <v>26</v>
      </c>
      <c r="AE10" s="108">
        <v>28</v>
      </c>
      <c r="AF10" s="32">
        <v>31</v>
      </c>
      <c r="AG10" s="32">
        <v>31</v>
      </c>
      <c r="AH10" s="109">
        <v>31</v>
      </c>
      <c r="AI10" s="32">
        <v>31</v>
      </c>
      <c r="AJ10" s="32">
        <v>35</v>
      </c>
      <c r="AK10" s="32">
        <v>37</v>
      </c>
      <c r="AL10" s="32">
        <v>39</v>
      </c>
      <c r="AM10" s="108">
        <v>40</v>
      </c>
      <c r="AN10" s="32">
        <v>42</v>
      </c>
      <c r="AO10" s="32">
        <v>43</v>
      </c>
      <c r="AP10" s="109">
        <v>44</v>
      </c>
      <c r="AQ10" s="32">
        <v>45</v>
      </c>
      <c r="AR10" s="32">
        <v>45</v>
      </c>
      <c r="AS10" s="32">
        <v>54</v>
      </c>
      <c r="AT10" s="109">
        <v>56</v>
      </c>
      <c r="AU10" s="32">
        <v>57</v>
      </c>
      <c r="AV10" s="32">
        <v>57</v>
      </c>
      <c r="AW10" s="32">
        <v>57</v>
      </c>
      <c r="AX10" s="107">
        <v>57</v>
      </c>
      <c r="AY10" s="32">
        <v>57</v>
      </c>
      <c r="AZ10" s="32">
        <v>57</v>
      </c>
    </row>
    <row r="11" spans="2:55" s="5" customFormat="1" ht="14.1" customHeight="1" x14ac:dyDescent="0.2">
      <c r="B11" s="5" t="s">
        <v>71</v>
      </c>
      <c r="C11" s="34"/>
      <c r="D11" s="34">
        <v>359</v>
      </c>
      <c r="E11" s="34">
        <v>376</v>
      </c>
      <c r="F11" s="34">
        <v>382</v>
      </c>
      <c r="G11" s="34">
        <v>445</v>
      </c>
      <c r="H11" s="34">
        <v>462</v>
      </c>
      <c r="I11" s="34">
        <v>502</v>
      </c>
      <c r="J11" s="34">
        <v>529</v>
      </c>
      <c r="K11" s="34">
        <f>K9+K10</f>
        <v>551</v>
      </c>
      <c r="L11" s="174">
        <f>L9+L10</f>
        <v>567</v>
      </c>
      <c r="M11" s="36"/>
      <c r="N11" s="36"/>
      <c r="O11" s="26"/>
      <c r="P11" s="26"/>
      <c r="Q11" s="26"/>
      <c r="S11" s="110">
        <v>362</v>
      </c>
      <c r="T11" s="34">
        <v>363</v>
      </c>
      <c r="U11" s="34">
        <v>364</v>
      </c>
      <c r="V11" s="34">
        <v>376</v>
      </c>
      <c r="W11" s="110">
        <v>379</v>
      </c>
      <c r="X11" s="34">
        <v>379</v>
      </c>
      <c r="Y11" s="34">
        <v>382</v>
      </c>
      <c r="Z11" s="111">
        <v>382</v>
      </c>
      <c r="AA11" s="34">
        <v>389</v>
      </c>
      <c r="AB11" s="34">
        <v>406</v>
      </c>
      <c r="AC11" s="34">
        <v>418</v>
      </c>
      <c r="AD11" s="34">
        <v>445</v>
      </c>
      <c r="AE11" s="110">
        <v>449</v>
      </c>
      <c r="AF11" s="34">
        <v>457</v>
      </c>
      <c r="AG11" s="34">
        <v>459</v>
      </c>
      <c r="AH11" s="111">
        <v>462</v>
      </c>
      <c r="AI11" s="34">
        <v>464</v>
      </c>
      <c r="AJ11" s="34">
        <v>472</v>
      </c>
      <c r="AK11" s="34">
        <v>481</v>
      </c>
      <c r="AL11" s="34">
        <v>502</v>
      </c>
      <c r="AM11" s="110">
        <v>507</v>
      </c>
      <c r="AN11" s="34">
        <v>511</v>
      </c>
      <c r="AO11" s="34">
        <v>518</v>
      </c>
      <c r="AP11" s="111">
        <v>529</v>
      </c>
      <c r="AQ11" s="34">
        <v>532</v>
      </c>
      <c r="AR11" s="34">
        <v>534</v>
      </c>
      <c r="AS11" s="34">
        <v>543</v>
      </c>
      <c r="AT11" s="111">
        <v>551</v>
      </c>
      <c r="AU11" s="34">
        <v>555</v>
      </c>
      <c r="AV11" s="34">
        <v>556</v>
      </c>
      <c r="AW11" s="34">
        <v>562</v>
      </c>
      <c r="AX11" s="174">
        <v>567</v>
      </c>
      <c r="AY11" s="34">
        <v>568</v>
      </c>
      <c r="AZ11" s="34">
        <v>569</v>
      </c>
    </row>
    <row r="12" spans="2:55" ht="14.1" customHeight="1" x14ac:dyDescent="0.2">
      <c r="B12" s="30" t="s">
        <v>72</v>
      </c>
      <c r="C12" s="32"/>
      <c r="D12" s="32">
        <v>0</v>
      </c>
      <c r="E12" s="32">
        <v>2</v>
      </c>
      <c r="F12" s="32">
        <v>2</v>
      </c>
      <c r="G12" s="32">
        <v>2</v>
      </c>
      <c r="H12" s="32">
        <v>40</v>
      </c>
      <c r="I12" s="32">
        <v>66</v>
      </c>
      <c r="J12" s="32">
        <v>68</v>
      </c>
      <c r="K12" s="32">
        <f>AT12</f>
        <v>100</v>
      </c>
      <c r="L12" s="107">
        <v>199</v>
      </c>
      <c r="M12" s="29"/>
      <c r="N12" s="29"/>
      <c r="O12" s="31"/>
      <c r="P12" s="31"/>
      <c r="Q12" s="31"/>
      <c r="R12" s="30"/>
      <c r="S12" s="108"/>
      <c r="T12" s="32"/>
      <c r="U12" s="32"/>
      <c r="V12" s="32">
        <v>2</v>
      </c>
      <c r="W12" s="108">
        <v>2</v>
      </c>
      <c r="X12" s="32">
        <v>2</v>
      </c>
      <c r="Y12" s="32">
        <v>2</v>
      </c>
      <c r="Z12" s="109">
        <v>2</v>
      </c>
      <c r="AA12" s="32">
        <v>2</v>
      </c>
      <c r="AB12" s="32">
        <v>2</v>
      </c>
      <c r="AC12" s="32">
        <v>2</v>
      </c>
      <c r="AD12" s="32">
        <v>2</v>
      </c>
      <c r="AE12" s="108">
        <v>2</v>
      </c>
      <c r="AF12" s="32">
        <v>2</v>
      </c>
      <c r="AG12" s="32">
        <v>5</v>
      </c>
      <c r="AH12" s="109">
        <v>40</v>
      </c>
      <c r="AI12" s="32">
        <v>55</v>
      </c>
      <c r="AJ12" s="32">
        <v>66</v>
      </c>
      <c r="AK12" s="32">
        <v>66</v>
      </c>
      <c r="AL12" s="32">
        <v>66</v>
      </c>
      <c r="AM12" s="108">
        <v>67</v>
      </c>
      <c r="AN12" s="32">
        <v>64</v>
      </c>
      <c r="AO12" s="32">
        <v>67</v>
      </c>
      <c r="AP12" s="109">
        <v>68</v>
      </c>
      <c r="AQ12" s="32">
        <v>69</v>
      </c>
      <c r="AR12" s="32">
        <v>69</v>
      </c>
      <c r="AS12" s="32">
        <v>69</v>
      </c>
      <c r="AT12" s="109">
        <v>100</v>
      </c>
      <c r="AU12" s="32">
        <v>115</v>
      </c>
      <c r="AV12" s="32">
        <v>140</v>
      </c>
      <c r="AW12" s="32">
        <v>172</v>
      </c>
      <c r="AX12" s="107">
        <v>199</v>
      </c>
      <c r="AY12" s="32">
        <v>219</v>
      </c>
      <c r="AZ12" s="32">
        <v>231</v>
      </c>
    </row>
    <row r="13" spans="2:55" ht="14.1" customHeight="1" x14ac:dyDescent="0.2">
      <c r="B13" s="30" t="s">
        <v>73</v>
      </c>
      <c r="C13" s="32"/>
      <c r="D13" s="32"/>
      <c r="E13" s="32"/>
      <c r="F13" s="32"/>
      <c r="G13" s="32"/>
      <c r="H13" s="32"/>
      <c r="I13" s="32"/>
      <c r="J13" s="32">
        <v>243</v>
      </c>
      <c r="K13" s="32">
        <f>AT13</f>
        <v>245</v>
      </c>
      <c r="L13" s="107">
        <v>244</v>
      </c>
      <c r="M13" s="29"/>
      <c r="N13" s="29"/>
      <c r="O13" s="31"/>
      <c r="P13" s="31"/>
      <c r="Q13" s="31"/>
      <c r="R13" s="30"/>
      <c r="S13" s="108"/>
      <c r="T13" s="32"/>
      <c r="U13" s="32"/>
      <c r="V13" s="32"/>
      <c r="W13" s="108"/>
      <c r="X13" s="32"/>
      <c r="Y13" s="32"/>
      <c r="Z13" s="109"/>
      <c r="AA13" s="32"/>
      <c r="AB13" s="32"/>
      <c r="AC13" s="32"/>
      <c r="AD13" s="32"/>
      <c r="AE13" s="108"/>
      <c r="AF13" s="32"/>
      <c r="AG13" s="32"/>
      <c r="AH13" s="109"/>
      <c r="AI13" s="32"/>
      <c r="AJ13" s="32"/>
      <c r="AK13" s="32"/>
      <c r="AL13" s="32"/>
      <c r="AM13" s="108">
        <v>240</v>
      </c>
      <c r="AN13" s="32">
        <v>241</v>
      </c>
      <c r="AO13" s="32">
        <v>243</v>
      </c>
      <c r="AP13" s="109">
        <v>243</v>
      </c>
      <c r="AQ13" s="32">
        <v>245</v>
      </c>
      <c r="AR13" s="32">
        <v>244</v>
      </c>
      <c r="AS13" s="32">
        <v>243</v>
      </c>
      <c r="AT13" s="109">
        <v>245</v>
      </c>
      <c r="AU13" s="32">
        <v>245</v>
      </c>
      <c r="AV13" s="32">
        <v>243</v>
      </c>
      <c r="AW13" s="32">
        <v>243</v>
      </c>
      <c r="AX13" s="107">
        <v>244</v>
      </c>
      <c r="AY13" s="32">
        <v>245</v>
      </c>
      <c r="AZ13" s="32">
        <v>245</v>
      </c>
    </row>
    <row r="14" spans="2:55" s="5" customFormat="1" ht="14.1" customHeight="1" thickBot="1" x14ac:dyDescent="0.25">
      <c r="B14" s="104" t="s">
        <v>74</v>
      </c>
      <c r="C14" s="105"/>
      <c r="D14" s="105">
        <v>359</v>
      </c>
      <c r="E14" s="105">
        <v>378</v>
      </c>
      <c r="F14" s="105">
        <v>384</v>
      </c>
      <c r="G14" s="105">
        <v>447</v>
      </c>
      <c r="H14" s="105">
        <v>502</v>
      </c>
      <c r="I14" s="105">
        <v>568</v>
      </c>
      <c r="J14" s="105">
        <v>840</v>
      </c>
      <c r="K14" s="105">
        <f>K11+K12+K13</f>
        <v>896</v>
      </c>
      <c r="L14" s="113">
        <f>L11+L12+L13</f>
        <v>1010</v>
      </c>
      <c r="M14" s="37"/>
      <c r="N14" s="37"/>
      <c r="O14" s="26"/>
      <c r="P14" s="26"/>
      <c r="Q14" s="26"/>
      <c r="S14" s="112">
        <v>362</v>
      </c>
      <c r="T14" s="105">
        <v>363</v>
      </c>
      <c r="U14" s="105">
        <v>364</v>
      </c>
      <c r="V14" s="105">
        <v>378</v>
      </c>
      <c r="W14" s="112">
        <v>381</v>
      </c>
      <c r="X14" s="105">
        <v>381</v>
      </c>
      <c r="Y14" s="105">
        <v>384</v>
      </c>
      <c r="Z14" s="113">
        <v>384</v>
      </c>
      <c r="AA14" s="105">
        <v>391</v>
      </c>
      <c r="AB14" s="105">
        <v>408</v>
      </c>
      <c r="AC14" s="105">
        <v>420</v>
      </c>
      <c r="AD14" s="105">
        <v>447</v>
      </c>
      <c r="AE14" s="112">
        <v>451</v>
      </c>
      <c r="AF14" s="105">
        <v>459</v>
      </c>
      <c r="AG14" s="105">
        <v>464</v>
      </c>
      <c r="AH14" s="113">
        <v>502</v>
      </c>
      <c r="AI14" s="105">
        <v>519</v>
      </c>
      <c r="AJ14" s="105">
        <v>538</v>
      </c>
      <c r="AK14" s="105">
        <v>547</v>
      </c>
      <c r="AL14" s="105">
        <v>568</v>
      </c>
      <c r="AM14" s="112">
        <v>814</v>
      </c>
      <c r="AN14" s="105">
        <v>816</v>
      </c>
      <c r="AO14" s="105">
        <v>828</v>
      </c>
      <c r="AP14" s="113">
        <v>840</v>
      </c>
      <c r="AQ14" s="105">
        <v>846</v>
      </c>
      <c r="AR14" s="105">
        <v>847</v>
      </c>
      <c r="AS14" s="105">
        <v>855</v>
      </c>
      <c r="AT14" s="113">
        <v>896</v>
      </c>
      <c r="AU14" s="105">
        <v>915</v>
      </c>
      <c r="AV14" s="105">
        <v>939</v>
      </c>
      <c r="AW14" s="105">
        <v>977</v>
      </c>
      <c r="AX14" s="113">
        <v>1010</v>
      </c>
      <c r="AY14" s="105">
        <v>1032</v>
      </c>
      <c r="AZ14" s="105">
        <v>1045</v>
      </c>
    </row>
    <row r="15" spans="2:55" s="5" customFormat="1" ht="14.1" customHeight="1" thickTop="1" x14ac:dyDescent="0.2">
      <c r="C15" s="34"/>
      <c r="D15" s="34"/>
      <c r="E15" s="34"/>
      <c r="F15" s="34"/>
      <c r="G15" s="34"/>
      <c r="H15" s="34"/>
      <c r="I15" s="34"/>
      <c r="J15" s="34"/>
      <c r="K15" s="34"/>
      <c r="L15" s="34"/>
      <c r="M15" s="37"/>
      <c r="N15" s="37"/>
      <c r="O15" s="26"/>
      <c r="P15" s="26"/>
      <c r="Q15" s="26"/>
      <c r="S15" s="34"/>
      <c r="T15" s="34"/>
      <c r="U15" s="34"/>
      <c r="V15" s="34"/>
      <c r="W15" s="34"/>
      <c r="X15" s="34"/>
      <c r="Y15" s="34"/>
      <c r="Z15" s="34"/>
      <c r="AA15" s="34"/>
      <c r="AB15" s="34"/>
      <c r="AC15" s="34"/>
      <c r="AD15" s="34"/>
      <c r="AE15" s="34"/>
      <c r="AF15" s="34"/>
      <c r="AG15" s="34"/>
      <c r="AH15" s="34"/>
      <c r="AI15" s="34"/>
      <c r="AJ15" s="34"/>
      <c r="AK15" s="34"/>
      <c r="AL15" s="34"/>
      <c r="AM15" s="34"/>
      <c r="AN15" s="34"/>
      <c r="AO15" s="34"/>
      <c r="AP15" s="34"/>
      <c r="AQ15" s="34"/>
      <c r="AR15" s="34"/>
      <c r="AS15" s="34"/>
      <c r="AT15" s="34"/>
      <c r="AU15" s="34"/>
      <c r="AV15" s="34"/>
      <c r="AW15" s="34"/>
      <c r="AX15" s="34"/>
      <c r="AY15" s="34"/>
      <c r="AZ15" s="34"/>
    </row>
    <row r="16" spans="2:55" ht="14.1" customHeight="1" x14ac:dyDescent="0.2">
      <c r="B16" s="99" t="s">
        <v>75</v>
      </c>
      <c r="C16" s="27"/>
      <c r="D16" s="27"/>
      <c r="E16" s="27"/>
      <c r="F16" s="27"/>
      <c r="G16" s="27"/>
      <c r="H16" s="102"/>
      <c r="I16" s="102"/>
      <c r="J16" s="102"/>
      <c r="K16" s="102"/>
      <c r="L16" s="102"/>
      <c r="M16" s="38"/>
      <c r="N16" s="38"/>
      <c r="O16" s="26"/>
      <c r="P16" s="26"/>
      <c r="Q16" s="26"/>
      <c r="R16" s="5"/>
      <c r="S16" s="27"/>
      <c r="T16" s="27"/>
      <c r="U16" s="27"/>
      <c r="V16" s="27"/>
      <c r="W16" s="27"/>
      <c r="X16" s="27"/>
      <c r="Y16" s="27"/>
      <c r="Z16" s="27"/>
      <c r="AA16" s="27"/>
      <c r="AB16" s="27"/>
      <c r="AC16" s="27"/>
      <c r="AD16" s="27"/>
      <c r="AE16" s="27"/>
      <c r="AF16" s="27"/>
      <c r="AG16" s="27"/>
      <c r="AH16" s="57"/>
      <c r="AI16" s="27"/>
      <c r="AJ16" s="27"/>
      <c r="AK16" s="57"/>
      <c r="AL16" s="103"/>
      <c r="AM16" s="103"/>
      <c r="AN16" s="102"/>
      <c r="AO16" s="102"/>
      <c r="AP16" s="102"/>
      <c r="AQ16" s="102"/>
      <c r="AR16" s="102"/>
      <c r="AS16" s="102"/>
      <c r="AT16" s="102"/>
      <c r="AU16" s="102"/>
      <c r="AV16" s="102"/>
      <c r="AW16" s="102"/>
      <c r="AX16" s="102"/>
      <c r="AY16" s="102"/>
      <c r="AZ16" s="102"/>
    </row>
    <row r="17" spans="2:55" ht="14.1" customHeight="1" x14ac:dyDescent="0.2">
      <c r="B17" s="18" t="s">
        <v>76</v>
      </c>
      <c r="C17" s="19"/>
      <c r="D17" s="19">
        <v>2017</v>
      </c>
      <c r="E17" s="19">
        <v>2018</v>
      </c>
      <c r="F17" s="19">
        <v>2019</v>
      </c>
      <c r="G17" s="19">
        <v>2020</v>
      </c>
      <c r="H17" s="19">
        <v>2021</v>
      </c>
      <c r="I17" s="19">
        <v>2022</v>
      </c>
      <c r="J17" s="19">
        <v>2023</v>
      </c>
      <c r="K17" s="19">
        <v>2024</v>
      </c>
      <c r="L17" s="192">
        <v>2025</v>
      </c>
      <c r="M17" s="10"/>
      <c r="N17" s="10"/>
      <c r="O17" s="10"/>
      <c r="P17" s="10"/>
      <c r="Q17" s="10"/>
      <c r="R17" s="5"/>
      <c r="S17" s="22" t="s">
        <v>14</v>
      </c>
      <c r="T17" s="20" t="s">
        <v>15</v>
      </c>
      <c r="U17" s="20" t="s">
        <v>16</v>
      </c>
      <c r="V17" s="20" t="s">
        <v>17</v>
      </c>
      <c r="W17" s="22" t="s">
        <v>18</v>
      </c>
      <c r="X17" s="20" t="s">
        <v>19</v>
      </c>
      <c r="Y17" s="20" t="s">
        <v>20</v>
      </c>
      <c r="Z17" s="23" t="s">
        <v>21</v>
      </c>
      <c r="AA17" s="20" t="s">
        <v>22</v>
      </c>
      <c r="AB17" s="20" t="s">
        <v>23</v>
      </c>
      <c r="AC17" s="20" t="s">
        <v>24</v>
      </c>
      <c r="AD17" s="20" t="s">
        <v>25</v>
      </c>
      <c r="AE17" s="22" t="s">
        <v>26</v>
      </c>
      <c r="AF17" s="20" t="s">
        <v>27</v>
      </c>
      <c r="AG17" s="20" t="s">
        <v>28</v>
      </c>
      <c r="AH17" s="23" t="s">
        <v>29</v>
      </c>
      <c r="AI17" s="20" t="s">
        <v>30</v>
      </c>
      <c r="AJ17" s="20" t="s">
        <v>31</v>
      </c>
      <c r="AK17" s="20" t="s">
        <v>32</v>
      </c>
      <c r="AL17" s="20" t="s">
        <v>33</v>
      </c>
      <c r="AM17" s="22" t="s">
        <v>34</v>
      </c>
      <c r="AN17" s="21" t="s">
        <v>35</v>
      </c>
      <c r="AO17" s="21" t="s">
        <v>36</v>
      </c>
      <c r="AP17" s="23" t="s">
        <v>37</v>
      </c>
      <c r="AQ17" s="20" t="s">
        <v>38</v>
      </c>
      <c r="AR17" s="21" t="s">
        <v>39</v>
      </c>
      <c r="AS17" s="21" t="s">
        <v>40</v>
      </c>
      <c r="AT17" s="23" t="s">
        <v>41</v>
      </c>
      <c r="AU17" s="20" t="s">
        <v>263</v>
      </c>
      <c r="AV17" s="21" t="s">
        <v>273</v>
      </c>
      <c r="AW17" s="21" t="s">
        <v>292</v>
      </c>
      <c r="AX17" s="23" t="s">
        <v>297</v>
      </c>
      <c r="AY17" s="20" t="s">
        <v>299</v>
      </c>
      <c r="AZ17" s="20" t="s">
        <v>304</v>
      </c>
      <c r="BA17" s="8"/>
      <c r="BB17" s="8"/>
      <c r="BC17" s="8"/>
    </row>
    <row r="18" spans="2:55" ht="14.1" customHeight="1" x14ac:dyDescent="0.2">
      <c r="B18" s="5" t="s">
        <v>298</v>
      </c>
      <c r="C18" s="34"/>
      <c r="D18" s="34">
        <v>6830</v>
      </c>
      <c r="E18" s="34">
        <v>6600</v>
      </c>
      <c r="F18" s="34">
        <v>6525</v>
      </c>
      <c r="G18" s="34">
        <v>5758</v>
      </c>
      <c r="H18" s="34">
        <v>6384</v>
      </c>
      <c r="I18" s="34">
        <v>6586</v>
      </c>
      <c r="J18" s="34">
        <v>7219.8542481664335</v>
      </c>
      <c r="K18" s="34">
        <v>7708.2313771739127</v>
      </c>
      <c r="L18" s="111">
        <v>8354.7193008984341</v>
      </c>
      <c r="M18" s="37"/>
      <c r="N18" s="37"/>
      <c r="O18" s="26"/>
      <c r="P18" s="26"/>
      <c r="Q18" s="26"/>
      <c r="R18" s="5"/>
      <c r="S18" s="106">
        <v>1639.8</v>
      </c>
      <c r="T18" s="27">
        <v>1683.4</v>
      </c>
      <c r="U18" s="27">
        <v>1591</v>
      </c>
      <c r="V18" s="27">
        <v>1685</v>
      </c>
      <c r="W18" s="106">
        <v>1607</v>
      </c>
      <c r="X18" s="27">
        <v>1600</v>
      </c>
      <c r="Y18" s="27">
        <v>1612</v>
      </c>
      <c r="Z18" s="107">
        <v>1705</v>
      </c>
      <c r="AA18" s="27">
        <v>1577</v>
      </c>
      <c r="AB18" s="27">
        <v>1079</v>
      </c>
      <c r="AC18" s="27">
        <v>1538</v>
      </c>
      <c r="AD18" s="27">
        <v>1563</v>
      </c>
      <c r="AE18" s="106">
        <v>1503</v>
      </c>
      <c r="AF18" s="27">
        <v>1548</v>
      </c>
      <c r="AG18" s="27">
        <v>1614</v>
      </c>
      <c r="AH18" s="107">
        <v>1720</v>
      </c>
      <c r="AI18" s="27">
        <v>1656</v>
      </c>
      <c r="AJ18" s="27">
        <v>1601</v>
      </c>
      <c r="AK18" s="27">
        <v>1583</v>
      </c>
      <c r="AL18" s="27">
        <v>1747</v>
      </c>
      <c r="AM18" s="106">
        <v>1746.2001996945</v>
      </c>
      <c r="AN18" s="27">
        <v>1781.4016916385017</v>
      </c>
      <c r="AO18" s="27">
        <v>1812.355752655973</v>
      </c>
      <c r="AP18" s="107">
        <v>1879.8966041774579</v>
      </c>
      <c r="AQ18" s="27">
        <v>1868.3353434966916</v>
      </c>
      <c r="AR18" s="27">
        <v>1851.3610978938907</v>
      </c>
      <c r="AS18" s="27">
        <v>1940.1525657203927</v>
      </c>
      <c r="AT18" s="107">
        <v>2048.3823700629378</v>
      </c>
      <c r="AU18" s="27">
        <v>1945.9040159147521</v>
      </c>
      <c r="AV18" s="27">
        <v>2083.7111546971028</v>
      </c>
      <c r="AW18" s="27">
        <v>2119.2763979452893</v>
      </c>
      <c r="AX18" s="107">
        <v>2205.827732341289</v>
      </c>
      <c r="AY18" s="27">
        <v>2069.5501548940497</v>
      </c>
      <c r="AZ18" s="27">
        <v>2029.9916627299997</v>
      </c>
    </row>
    <row r="19" spans="2:55" ht="14.1" customHeight="1" x14ac:dyDescent="0.2">
      <c r="C19" s="32"/>
      <c r="D19" s="32"/>
      <c r="E19" s="32"/>
      <c r="F19" s="32"/>
      <c r="G19" s="32"/>
      <c r="H19" s="32"/>
      <c r="I19" s="32"/>
      <c r="J19" s="32"/>
      <c r="K19" s="32"/>
      <c r="L19" s="109"/>
      <c r="M19" s="39"/>
      <c r="N19" s="39"/>
      <c r="S19" s="106"/>
      <c r="T19" s="27"/>
      <c r="U19" s="27"/>
      <c r="V19" s="27"/>
      <c r="W19" s="106"/>
      <c r="X19" s="27"/>
      <c r="Y19" s="27"/>
      <c r="Z19" s="107"/>
      <c r="AA19" s="27"/>
      <c r="AB19" s="27"/>
      <c r="AC19" s="27"/>
      <c r="AD19" s="27"/>
      <c r="AE19" s="106"/>
      <c r="AF19" s="27"/>
      <c r="AG19" s="27"/>
      <c r="AH19" s="107"/>
      <c r="AI19" s="27"/>
      <c r="AJ19" s="27"/>
      <c r="AK19" s="27"/>
      <c r="AL19" s="27"/>
      <c r="AM19" s="106"/>
      <c r="AN19" s="27"/>
      <c r="AO19" s="27"/>
      <c r="AP19" s="107"/>
      <c r="AQ19" s="27"/>
      <c r="AR19" s="27"/>
      <c r="AS19" s="27"/>
      <c r="AT19" s="107"/>
      <c r="AU19" s="27"/>
      <c r="AV19" s="27"/>
      <c r="AW19" s="27"/>
      <c r="AX19" s="107"/>
      <c r="AY19" s="27"/>
      <c r="AZ19" s="27"/>
    </row>
    <row r="20" spans="2:55" s="5" customFormat="1" ht="14.1" customHeight="1" x14ac:dyDescent="0.2">
      <c r="B20" s="5" t="s">
        <v>77</v>
      </c>
      <c r="C20" s="34"/>
      <c r="D20" s="34">
        <v>3112.5</v>
      </c>
      <c r="E20" s="34">
        <v>3011.5</v>
      </c>
      <c r="F20" s="34">
        <v>3149.3300322900004</v>
      </c>
      <c r="G20" s="34">
        <v>2899</v>
      </c>
      <c r="H20" s="41">
        <v>2755</v>
      </c>
      <c r="I20" s="41">
        <v>3281</v>
      </c>
      <c r="J20" s="34">
        <v>3812.2006015716233</v>
      </c>
      <c r="K20" s="34">
        <v>4164.2512804051348</v>
      </c>
      <c r="L20" s="111">
        <v>4103.8705226756629</v>
      </c>
      <c r="M20" s="37"/>
      <c r="N20" s="37"/>
      <c r="O20" s="26"/>
      <c r="P20" s="26"/>
      <c r="Q20" s="26"/>
      <c r="S20" s="110">
        <v>693.7</v>
      </c>
      <c r="T20" s="34">
        <v>746</v>
      </c>
      <c r="U20" s="34">
        <v>825</v>
      </c>
      <c r="V20" s="34">
        <v>746.79999999999984</v>
      </c>
      <c r="W20" s="110">
        <v>728.33003228999996</v>
      </c>
      <c r="X20" s="34">
        <v>747</v>
      </c>
      <c r="Y20" s="34">
        <v>899</v>
      </c>
      <c r="Z20" s="111">
        <v>775</v>
      </c>
      <c r="AA20" s="34">
        <v>729</v>
      </c>
      <c r="AB20" s="34">
        <v>727</v>
      </c>
      <c r="AC20" s="34">
        <v>707</v>
      </c>
      <c r="AD20" s="34">
        <v>737</v>
      </c>
      <c r="AE20" s="110">
        <v>717</v>
      </c>
      <c r="AF20" s="34">
        <v>716</v>
      </c>
      <c r="AG20" s="34">
        <v>665</v>
      </c>
      <c r="AH20" s="111">
        <v>657</v>
      </c>
      <c r="AI20" s="34">
        <v>803</v>
      </c>
      <c r="AJ20" s="34">
        <v>821</v>
      </c>
      <c r="AK20" s="34">
        <v>738.86814280999999</v>
      </c>
      <c r="AL20" s="34">
        <v>918</v>
      </c>
      <c r="AM20" s="110">
        <v>907.34710500000006</v>
      </c>
      <c r="AN20" s="34">
        <v>875.40562796580514</v>
      </c>
      <c r="AO20" s="34">
        <v>990.59985221949762</v>
      </c>
      <c r="AP20" s="111">
        <v>1038.8480163863208</v>
      </c>
      <c r="AQ20" s="34">
        <v>1032.1558515712447</v>
      </c>
      <c r="AR20" s="34">
        <v>930.98525222093394</v>
      </c>
      <c r="AS20" s="34">
        <v>1077.4894401324195</v>
      </c>
      <c r="AT20" s="111">
        <v>1124.5577263351624</v>
      </c>
      <c r="AU20" s="34">
        <v>997.38652626907935</v>
      </c>
      <c r="AV20" s="34">
        <v>1038.4618044561662</v>
      </c>
      <c r="AW20" s="34">
        <v>1098.8932249412696</v>
      </c>
      <c r="AX20" s="111">
        <v>969.15463100914712</v>
      </c>
      <c r="AY20" s="34">
        <v>976.14812536817101</v>
      </c>
      <c r="AZ20" s="34">
        <v>1107.8712032450001</v>
      </c>
      <c r="BA20" s="165"/>
      <c r="BB20" s="165"/>
      <c r="BC20" s="165"/>
    </row>
    <row r="21" spans="2:55" ht="14.1" customHeight="1" x14ac:dyDescent="0.2">
      <c r="B21" s="56" t="s">
        <v>78</v>
      </c>
      <c r="C21" s="32"/>
      <c r="D21" s="32">
        <v>2301</v>
      </c>
      <c r="E21" s="32">
        <v>2263.14</v>
      </c>
      <c r="F21" s="32">
        <v>2372.7446758400001</v>
      </c>
      <c r="G21" s="32">
        <v>2357</v>
      </c>
      <c r="H21" s="32">
        <v>2284</v>
      </c>
      <c r="I21" s="32">
        <v>3061</v>
      </c>
      <c r="J21" s="32">
        <v>3584.6536193168372</v>
      </c>
      <c r="K21" s="32">
        <v>3965.3315717900546</v>
      </c>
      <c r="L21" s="109">
        <v>3885.40225923974</v>
      </c>
      <c r="M21" s="39"/>
      <c r="N21" s="39"/>
      <c r="O21" s="42"/>
      <c r="P21" s="42"/>
      <c r="Q21" s="42"/>
      <c r="R21" s="56"/>
      <c r="S21" s="108">
        <v>508.24</v>
      </c>
      <c r="T21" s="32">
        <v>563</v>
      </c>
      <c r="U21" s="32">
        <v>644</v>
      </c>
      <c r="V21" s="32">
        <v>547.89999999999986</v>
      </c>
      <c r="W21" s="108">
        <v>540.7446758399999</v>
      </c>
      <c r="X21" s="32">
        <v>564</v>
      </c>
      <c r="Y21" s="32">
        <v>683</v>
      </c>
      <c r="Z21" s="109">
        <v>585</v>
      </c>
      <c r="AA21" s="32">
        <v>551</v>
      </c>
      <c r="AB21" s="32">
        <v>588</v>
      </c>
      <c r="AC21" s="32">
        <v>598</v>
      </c>
      <c r="AD21" s="32">
        <v>620</v>
      </c>
      <c r="AE21" s="108">
        <v>601</v>
      </c>
      <c r="AF21" s="32">
        <v>576</v>
      </c>
      <c r="AG21" s="32">
        <v>545</v>
      </c>
      <c r="AH21" s="109">
        <v>563</v>
      </c>
      <c r="AI21" s="32">
        <v>713</v>
      </c>
      <c r="AJ21" s="32">
        <v>778</v>
      </c>
      <c r="AK21" s="32">
        <v>702.05673994999995</v>
      </c>
      <c r="AL21" s="32">
        <v>868</v>
      </c>
      <c r="AM21" s="108">
        <v>863.35136469000008</v>
      </c>
      <c r="AN21" s="32">
        <v>813.76356529035206</v>
      </c>
      <c r="AO21" s="32">
        <v>936.31881565950005</v>
      </c>
      <c r="AP21" s="109">
        <v>971.219873676985</v>
      </c>
      <c r="AQ21" s="32">
        <v>984</v>
      </c>
      <c r="AR21" s="32">
        <v>890.61923582481995</v>
      </c>
      <c r="AS21" s="32">
        <v>1022.8960701655001</v>
      </c>
      <c r="AT21" s="109">
        <v>1068.7532556543601</v>
      </c>
      <c r="AU21" s="32">
        <v>951.69415741969988</v>
      </c>
      <c r="AV21" s="32">
        <v>976.58051443279987</v>
      </c>
      <c r="AW21" s="32">
        <v>1047.7497059244001</v>
      </c>
      <c r="AX21" s="109">
        <v>909.40354546283993</v>
      </c>
      <c r="AY21" s="32">
        <v>896.73144409119993</v>
      </c>
      <c r="AZ21" s="32">
        <v>959.70645296700002</v>
      </c>
    </row>
    <row r="22" spans="2:55" ht="14.1" customHeight="1" x14ac:dyDescent="0.2">
      <c r="B22" s="56" t="s">
        <v>79</v>
      </c>
      <c r="C22" s="32"/>
      <c r="D22" s="32">
        <v>811.5</v>
      </c>
      <c r="E22" s="32">
        <v>748.36</v>
      </c>
      <c r="F22" s="32">
        <v>776.58535645000006</v>
      </c>
      <c r="G22" s="32">
        <v>542</v>
      </c>
      <c r="H22" s="32">
        <v>471</v>
      </c>
      <c r="I22" s="32">
        <v>220</v>
      </c>
      <c r="J22" s="32">
        <v>227.54698225478637</v>
      </c>
      <c r="K22" s="32">
        <v>198.91970861508071</v>
      </c>
      <c r="L22" s="109">
        <v>218.46826343592261</v>
      </c>
      <c r="M22" s="39"/>
      <c r="N22" s="39"/>
      <c r="O22" s="42"/>
      <c r="P22" s="42"/>
      <c r="Q22" s="42"/>
      <c r="R22" s="56"/>
      <c r="S22" s="108">
        <v>185.46</v>
      </c>
      <c r="T22" s="32">
        <v>183</v>
      </c>
      <c r="U22" s="32">
        <v>181</v>
      </c>
      <c r="V22" s="32">
        <v>198.89999999999998</v>
      </c>
      <c r="W22" s="108">
        <v>187.58535645000001</v>
      </c>
      <c r="X22" s="32">
        <v>183</v>
      </c>
      <c r="Y22" s="32">
        <v>216</v>
      </c>
      <c r="Z22" s="109">
        <v>190</v>
      </c>
      <c r="AA22" s="32">
        <v>178</v>
      </c>
      <c r="AB22" s="32">
        <v>139</v>
      </c>
      <c r="AC22" s="32">
        <v>109</v>
      </c>
      <c r="AD22" s="32">
        <v>117</v>
      </c>
      <c r="AE22" s="108">
        <v>116</v>
      </c>
      <c r="AF22" s="32">
        <v>140</v>
      </c>
      <c r="AG22" s="32">
        <v>120</v>
      </c>
      <c r="AH22" s="109">
        <v>94</v>
      </c>
      <c r="AI22" s="32">
        <v>90</v>
      </c>
      <c r="AJ22" s="32">
        <v>43</v>
      </c>
      <c r="AK22" s="32">
        <v>36.811402860000001</v>
      </c>
      <c r="AL22" s="32">
        <v>50</v>
      </c>
      <c r="AM22" s="108">
        <v>43.995740310000002</v>
      </c>
      <c r="AN22" s="32">
        <v>61.642062675453104</v>
      </c>
      <c r="AO22" s="32">
        <v>54.281036559997609</v>
      </c>
      <c r="AP22" s="109">
        <v>67.628142709335705</v>
      </c>
      <c r="AQ22" s="32">
        <v>48.155851571244746</v>
      </c>
      <c r="AR22" s="32">
        <v>40.366016396114048</v>
      </c>
      <c r="AS22" s="32">
        <v>54.593369966919553</v>
      </c>
      <c r="AT22" s="109">
        <v>55.80447068080241</v>
      </c>
      <c r="AU22" s="32">
        <v>45.692368849379505</v>
      </c>
      <c r="AV22" s="32">
        <v>61.881290023366347</v>
      </c>
      <c r="AW22" s="32">
        <v>51.143519016869504</v>
      </c>
      <c r="AX22" s="109">
        <v>59.751085546307209</v>
      </c>
      <c r="AY22" s="32">
        <v>79.416681276971104</v>
      </c>
      <c r="AZ22" s="32">
        <v>148.16475027799999</v>
      </c>
      <c r="BA22" s="227"/>
    </row>
    <row r="23" spans="2:55" ht="14.1" customHeight="1" x14ac:dyDescent="0.2">
      <c r="C23" s="43"/>
      <c r="D23" s="43"/>
      <c r="E23" s="43"/>
      <c r="F23" s="43"/>
      <c r="G23" s="43"/>
      <c r="H23" s="44"/>
      <c r="I23" s="44"/>
      <c r="J23" s="32"/>
      <c r="K23" s="32"/>
      <c r="L23" s="109"/>
      <c r="M23" s="39"/>
      <c r="N23" s="39"/>
      <c r="S23" s="108"/>
      <c r="T23" s="32"/>
      <c r="U23" s="32"/>
      <c r="V23" s="32"/>
      <c r="W23" s="108"/>
      <c r="X23" s="32"/>
      <c r="Y23" s="32"/>
      <c r="Z23" s="109"/>
      <c r="AA23" s="32"/>
      <c r="AB23" s="32"/>
      <c r="AC23" s="32"/>
      <c r="AD23" s="32"/>
      <c r="AE23" s="108"/>
      <c r="AF23" s="32"/>
      <c r="AG23" s="32"/>
      <c r="AH23" s="109"/>
      <c r="AI23" s="32"/>
      <c r="AJ23" s="32"/>
      <c r="AK23" s="32"/>
      <c r="AL23" s="32"/>
      <c r="AM23" s="108"/>
      <c r="AN23" s="32"/>
      <c r="AO23" s="32"/>
      <c r="AP23" s="109"/>
      <c r="AQ23" s="32"/>
      <c r="AR23" s="32"/>
      <c r="AS23" s="32"/>
      <c r="AT23" s="109"/>
      <c r="AU23" s="32"/>
      <c r="AV23" s="32"/>
      <c r="AW23" s="32"/>
      <c r="AX23" s="109"/>
      <c r="AY23" s="32"/>
      <c r="AZ23" s="32"/>
    </row>
    <row r="24" spans="2:55" s="5" customFormat="1" ht="14.1" customHeight="1" thickBot="1" x14ac:dyDescent="0.25">
      <c r="B24" s="104" t="s">
        <v>80</v>
      </c>
      <c r="C24" s="105"/>
      <c r="D24" s="105">
        <v>9942.5</v>
      </c>
      <c r="E24" s="105">
        <v>9611.5</v>
      </c>
      <c r="F24" s="105">
        <v>9674.3300322899995</v>
      </c>
      <c r="G24" s="105">
        <v>8657</v>
      </c>
      <c r="H24" s="105">
        <v>9139</v>
      </c>
      <c r="I24" s="105">
        <v>9867</v>
      </c>
      <c r="J24" s="105">
        <v>11032.054849738057</v>
      </c>
      <c r="K24" s="105">
        <v>11872.482657579047</v>
      </c>
      <c r="L24" s="113">
        <v>12458.589823574097</v>
      </c>
      <c r="M24" s="37"/>
      <c r="N24" s="37"/>
      <c r="O24" s="26"/>
      <c r="P24" s="26"/>
      <c r="Q24" s="26"/>
      <c r="S24" s="112">
        <v>2333.5</v>
      </c>
      <c r="T24" s="105">
        <v>2429.4</v>
      </c>
      <c r="U24" s="105">
        <v>2416</v>
      </c>
      <c r="V24" s="105">
        <v>2431.7999999999997</v>
      </c>
      <c r="W24" s="112">
        <v>2335.33003229</v>
      </c>
      <c r="X24" s="105">
        <v>2347</v>
      </c>
      <c r="Y24" s="105">
        <v>2511</v>
      </c>
      <c r="Z24" s="113">
        <v>2480</v>
      </c>
      <c r="AA24" s="105">
        <v>2306</v>
      </c>
      <c r="AB24" s="105">
        <v>1806</v>
      </c>
      <c r="AC24" s="105">
        <v>2245</v>
      </c>
      <c r="AD24" s="105">
        <v>2300</v>
      </c>
      <c r="AE24" s="112">
        <v>2220</v>
      </c>
      <c r="AF24" s="105">
        <v>2264</v>
      </c>
      <c r="AG24" s="105">
        <v>2279</v>
      </c>
      <c r="AH24" s="113">
        <v>2377</v>
      </c>
      <c r="AI24" s="105">
        <v>2459</v>
      </c>
      <c r="AJ24" s="105">
        <v>2422</v>
      </c>
      <c r="AK24" s="105">
        <v>2321.8681428099999</v>
      </c>
      <c r="AL24" s="105">
        <v>2665</v>
      </c>
      <c r="AM24" s="112">
        <v>2653.5473046944999</v>
      </c>
      <c r="AN24" s="105">
        <v>2656.8073196043069</v>
      </c>
      <c r="AO24" s="105">
        <v>2802.9556048754707</v>
      </c>
      <c r="AP24" s="113">
        <v>2918.7446205637789</v>
      </c>
      <c r="AQ24" s="105">
        <v>2900.4911950679361</v>
      </c>
      <c r="AR24" s="105">
        <v>2782.3463501148244</v>
      </c>
      <c r="AS24" s="105">
        <v>3017.642005852812</v>
      </c>
      <c r="AT24" s="113">
        <v>3172.9400963981002</v>
      </c>
      <c r="AU24" s="105">
        <v>2943.2905421838313</v>
      </c>
      <c r="AV24" s="105">
        <v>3122.1729591532689</v>
      </c>
      <c r="AW24" s="105">
        <v>3218.169622886559</v>
      </c>
      <c r="AX24" s="113">
        <v>3174.9823633504361</v>
      </c>
      <c r="AY24" s="105">
        <f>AY18+AY20</f>
        <v>3045.6982802622206</v>
      </c>
      <c r="AZ24" s="105">
        <f>AZ18+AZ20</f>
        <v>3137.8628659749997</v>
      </c>
    </row>
    <row r="25" spans="2:55" ht="14.1" customHeight="1" thickTop="1" x14ac:dyDescent="0.2"/>
    <row r="26" spans="2:55" ht="14.1" customHeight="1" x14ac:dyDescent="0.2">
      <c r="B26" s="99" t="s">
        <v>81</v>
      </c>
      <c r="C26" s="27"/>
      <c r="D26" s="27"/>
      <c r="E26" s="27"/>
      <c r="F26" s="27"/>
      <c r="G26" s="27"/>
      <c r="H26" s="102"/>
      <c r="I26" s="102"/>
      <c r="J26" s="102"/>
      <c r="K26" s="102"/>
      <c r="L26" s="102"/>
      <c r="M26" s="38"/>
      <c r="N26" s="38"/>
      <c r="O26" s="26"/>
      <c r="P26" s="26"/>
      <c r="Q26" s="26"/>
      <c r="R26" s="5"/>
      <c r="S26" s="27"/>
      <c r="T26" s="27"/>
      <c r="U26" s="27"/>
      <c r="V26" s="27"/>
      <c r="W26" s="27"/>
      <c r="X26" s="27"/>
      <c r="Y26" s="27"/>
      <c r="Z26" s="27"/>
      <c r="AA26" s="27"/>
      <c r="AB26" s="27"/>
      <c r="AC26" s="27"/>
      <c r="AD26" s="27"/>
      <c r="AE26" s="27"/>
      <c r="AF26" s="27"/>
      <c r="AG26" s="27"/>
      <c r="AH26" s="57"/>
      <c r="AI26" s="27"/>
      <c r="AJ26" s="27"/>
      <c r="AK26" s="57"/>
      <c r="AL26" s="103"/>
      <c r="AM26" s="103"/>
      <c r="AN26" s="102"/>
      <c r="AO26" s="102"/>
      <c r="AP26" s="102"/>
      <c r="AQ26" s="102"/>
      <c r="AR26" s="102"/>
      <c r="AS26" s="102"/>
      <c r="AT26" s="102"/>
      <c r="AU26" s="102"/>
      <c r="AV26" s="102"/>
      <c r="AW26" s="102"/>
      <c r="AX26" s="102"/>
      <c r="AY26" s="102"/>
      <c r="AZ26" s="102"/>
    </row>
    <row r="27" spans="2:55" ht="14.1" customHeight="1" x14ac:dyDescent="0.2">
      <c r="B27" s="18" t="s">
        <v>76</v>
      </c>
      <c r="C27" s="19"/>
      <c r="D27" s="19"/>
      <c r="E27" s="19"/>
      <c r="F27" s="19"/>
      <c r="G27" s="19"/>
      <c r="H27" s="19"/>
      <c r="I27" s="19"/>
      <c r="J27" s="19" t="s">
        <v>82</v>
      </c>
      <c r="K27" s="19">
        <v>2024</v>
      </c>
      <c r="L27" s="192">
        <v>2025</v>
      </c>
      <c r="M27" s="10"/>
      <c r="N27" s="10"/>
      <c r="O27" s="26"/>
      <c r="P27" s="26"/>
      <c r="Q27" s="26"/>
      <c r="R27" s="5"/>
      <c r="S27" s="45"/>
      <c r="T27" s="45"/>
      <c r="U27" s="45"/>
      <c r="V27" s="45"/>
      <c r="W27" s="45"/>
      <c r="X27" s="45"/>
      <c r="Y27" s="45"/>
      <c r="Z27" s="45"/>
      <c r="AA27" s="45"/>
      <c r="AB27" s="45"/>
      <c r="AC27" s="45"/>
      <c r="AD27" s="45"/>
      <c r="AE27" s="45"/>
      <c r="AF27" s="45"/>
      <c r="AG27" s="45"/>
      <c r="AH27" s="45"/>
      <c r="AI27" s="45"/>
      <c r="AJ27" s="45"/>
      <c r="AK27" s="45"/>
      <c r="AL27" s="45"/>
      <c r="AM27" s="22" t="s">
        <v>295</v>
      </c>
      <c r="AN27" s="20" t="s">
        <v>35</v>
      </c>
      <c r="AO27" s="20" t="s">
        <v>36</v>
      </c>
      <c r="AP27" s="23" t="s">
        <v>37</v>
      </c>
      <c r="AQ27" s="20" t="s">
        <v>38</v>
      </c>
      <c r="AR27" s="20" t="s">
        <v>39</v>
      </c>
      <c r="AS27" s="20" t="s">
        <v>40</v>
      </c>
      <c r="AT27" s="23" t="s">
        <v>41</v>
      </c>
      <c r="AU27" s="20" t="s">
        <v>263</v>
      </c>
      <c r="AV27" s="21" t="s">
        <v>273</v>
      </c>
      <c r="AW27" s="21" t="s">
        <v>292</v>
      </c>
      <c r="AX27" s="23" t="s">
        <v>297</v>
      </c>
      <c r="AY27" s="20" t="s">
        <v>299</v>
      </c>
      <c r="AZ27" s="20" t="s">
        <v>304</v>
      </c>
    </row>
    <row r="28" spans="2:55" ht="14.1" customHeight="1" x14ac:dyDescent="0.2">
      <c r="B28" s="5" t="s">
        <v>298</v>
      </c>
      <c r="C28" s="34"/>
      <c r="D28" s="34"/>
      <c r="E28" s="34"/>
      <c r="F28" s="34"/>
      <c r="G28" s="34"/>
      <c r="H28" s="34"/>
      <c r="I28" s="34"/>
      <c r="J28" s="34">
        <f>SUM(AM28:AP28)</f>
        <v>2324.5049617527984</v>
      </c>
      <c r="K28" s="34">
        <v>2640.9502916833148</v>
      </c>
      <c r="L28" s="111">
        <v>2686.8515384030547</v>
      </c>
      <c r="M28" s="37"/>
      <c r="N28" s="37"/>
      <c r="O28" s="26"/>
      <c r="P28" s="26"/>
      <c r="Q28" s="26"/>
      <c r="R28" s="5"/>
      <c r="S28" s="34"/>
      <c r="T28" s="34"/>
      <c r="U28" s="34"/>
      <c r="V28" s="34"/>
      <c r="W28" s="34"/>
      <c r="X28" s="34"/>
      <c r="Y28" s="34"/>
      <c r="Z28" s="34"/>
      <c r="AA28" s="34"/>
      <c r="AB28" s="34"/>
      <c r="AC28" s="34"/>
      <c r="AD28" s="34"/>
      <c r="AE28" s="34"/>
      <c r="AF28" s="34"/>
      <c r="AG28" s="34"/>
      <c r="AH28" s="34"/>
      <c r="AI28" s="34"/>
      <c r="AJ28" s="34"/>
      <c r="AK28" s="34"/>
      <c r="AL28" s="34"/>
      <c r="AM28" s="110">
        <v>402.138822</v>
      </c>
      <c r="AN28" s="34">
        <v>607.59081887580749</v>
      </c>
      <c r="AO28" s="34">
        <v>648.93763811359076</v>
      </c>
      <c r="AP28" s="111">
        <v>665.83768276340038</v>
      </c>
      <c r="AQ28" s="34">
        <v>661.01556468171589</v>
      </c>
      <c r="AR28" s="34">
        <v>630.42625762556963</v>
      </c>
      <c r="AS28" s="34">
        <v>678.91074917944866</v>
      </c>
      <c r="AT28" s="111">
        <v>670.59772019658112</v>
      </c>
      <c r="AU28" s="34">
        <v>648.00076783683664</v>
      </c>
      <c r="AV28" s="34">
        <v>646.79800134515324</v>
      </c>
      <c r="AW28" s="34">
        <v>713.46444664707894</v>
      </c>
      <c r="AX28" s="111">
        <v>678.58832257398524</v>
      </c>
      <c r="AY28" s="34">
        <v>620.54028474191773</v>
      </c>
      <c r="AZ28" s="34">
        <v>656.24637831418772</v>
      </c>
    </row>
    <row r="29" spans="2:55" ht="14.1" customHeight="1" x14ac:dyDescent="0.2">
      <c r="C29" s="32"/>
      <c r="D29" s="32"/>
      <c r="E29" s="32"/>
      <c r="F29" s="32"/>
      <c r="G29" s="32"/>
      <c r="H29" s="32"/>
      <c r="I29" s="32"/>
      <c r="J29" s="32"/>
      <c r="K29" s="32"/>
      <c r="L29" s="109"/>
      <c r="M29" s="39"/>
      <c r="N29" s="39"/>
      <c r="S29" s="32"/>
      <c r="T29" s="32"/>
      <c r="U29" s="32"/>
      <c r="V29" s="32"/>
      <c r="W29" s="32"/>
      <c r="X29" s="32"/>
      <c r="Y29" s="32"/>
      <c r="Z29" s="32"/>
      <c r="AA29" s="32"/>
      <c r="AB29" s="32"/>
      <c r="AC29" s="32"/>
      <c r="AD29" s="32"/>
      <c r="AE29" s="32"/>
      <c r="AF29" s="32"/>
      <c r="AG29" s="32"/>
      <c r="AH29" s="32"/>
      <c r="AI29" s="32"/>
      <c r="AJ29" s="32"/>
      <c r="AK29" s="32"/>
      <c r="AL29" s="40"/>
      <c r="AM29" s="108"/>
      <c r="AN29" s="32"/>
      <c r="AO29" s="32"/>
      <c r="AP29" s="109"/>
      <c r="AQ29" s="32"/>
      <c r="AR29" s="32"/>
      <c r="AS29" s="32"/>
      <c r="AT29" s="109"/>
      <c r="AU29" s="32"/>
      <c r="AV29" s="32"/>
      <c r="AW29" s="32"/>
      <c r="AX29" s="109"/>
      <c r="AY29" s="32"/>
      <c r="AZ29" s="32"/>
    </row>
    <row r="30" spans="2:55" ht="14.1" customHeight="1" x14ac:dyDescent="0.2">
      <c r="B30" s="5" t="s">
        <v>77</v>
      </c>
      <c r="C30" s="34"/>
      <c r="D30" s="34"/>
      <c r="E30" s="34"/>
      <c r="F30" s="34"/>
      <c r="G30" s="34"/>
      <c r="H30" s="41"/>
      <c r="I30" s="41"/>
      <c r="J30" s="34">
        <f>SUM(AM30:AP30)</f>
        <v>472.20693030477571</v>
      </c>
      <c r="K30" s="34">
        <f>K31+K32</f>
        <v>515.79533112050956</v>
      </c>
      <c r="L30" s="111">
        <f>L31+L32</f>
        <v>564.11900895030749</v>
      </c>
      <c r="M30" s="37"/>
      <c r="N30" s="37"/>
      <c r="O30" s="26"/>
      <c r="P30" s="26"/>
      <c r="Q30" s="26"/>
      <c r="R30" s="5"/>
      <c r="S30" s="34"/>
      <c r="T30" s="34"/>
      <c r="U30" s="34"/>
      <c r="V30" s="34"/>
      <c r="W30" s="34"/>
      <c r="X30" s="34"/>
      <c r="Y30" s="34"/>
      <c r="Z30" s="34"/>
      <c r="AA30" s="34"/>
      <c r="AB30" s="34"/>
      <c r="AC30" s="34"/>
      <c r="AD30" s="34"/>
      <c r="AE30" s="34"/>
      <c r="AF30" s="34"/>
      <c r="AG30" s="34"/>
      <c r="AH30" s="34"/>
      <c r="AI30" s="34"/>
      <c r="AJ30" s="34"/>
      <c r="AK30" s="34"/>
      <c r="AL30" s="34"/>
      <c r="AM30" s="110">
        <f>AM31+AM32</f>
        <v>87.727679002000002</v>
      </c>
      <c r="AN30" s="34">
        <f t="shared" ref="AN30:AO30" si="1">AN31+AN32</f>
        <v>131.43048033967585</v>
      </c>
      <c r="AO30" s="34">
        <f t="shared" si="1"/>
        <v>126.48076380400923</v>
      </c>
      <c r="AP30" s="111">
        <v>126.56800715909061</v>
      </c>
      <c r="AQ30" s="34">
        <f>AQ31+AQ32</f>
        <v>126.27139828186175</v>
      </c>
      <c r="AR30" s="34">
        <v>122.55050663820839</v>
      </c>
      <c r="AS30" s="34">
        <f t="shared" ref="AS30:AX30" si="2">AS31+AS32</f>
        <v>133.74009760569476</v>
      </c>
      <c r="AT30" s="111">
        <f t="shared" si="2"/>
        <v>133.23332859474465</v>
      </c>
      <c r="AU30" s="34">
        <f t="shared" si="2"/>
        <v>134.11771842874049</v>
      </c>
      <c r="AV30" s="34">
        <f t="shared" si="2"/>
        <v>129.77152713565545</v>
      </c>
      <c r="AW30" s="34">
        <f t="shared" si="2"/>
        <v>146.48565238060669</v>
      </c>
      <c r="AX30" s="111">
        <f t="shared" si="2"/>
        <v>153.74411100530489</v>
      </c>
      <c r="AY30" s="34">
        <v>148.94837728179897</v>
      </c>
      <c r="AZ30" s="34">
        <v>138.92828681796175</v>
      </c>
    </row>
    <row r="31" spans="2:55" ht="14.1" customHeight="1" x14ac:dyDescent="0.2">
      <c r="B31" s="56" t="s">
        <v>78</v>
      </c>
      <c r="C31" s="32"/>
      <c r="D31" s="32"/>
      <c r="E31" s="32"/>
      <c r="F31" s="32"/>
      <c r="G31" s="32"/>
      <c r="H31" s="32"/>
      <c r="I31" s="32"/>
      <c r="J31" s="32">
        <f>SUM(AM31:AP31)</f>
        <v>306.53242773009572</v>
      </c>
      <c r="K31" s="32">
        <v>294.55762683657952</v>
      </c>
      <c r="L31" s="109">
        <v>296.00830768230747</v>
      </c>
      <c r="M31" s="39"/>
      <c r="N31" s="39"/>
      <c r="O31" s="42"/>
      <c r="P31" s="42"/>
      <c r="Q31" s="42"/>
      <c r="R31" s="56"/>
      <c r="S31" s="32"/>
      <c r="T31" s="32"/>
      <c r="U31" s="32"/>
      <c r="V31" s="32"/>
      <c r="W31" s="32"/>
      <c r="X31" s="32"/>
      <c r="Y31" s="32"/>
      <c r="Z31" s="32"/>
      <c r="AA31" s="32"/>
      <c r="AB31" s="32"/>
      <c r="AC31" s="32"/>
      <c r="AD31" s="32"/>
      <c r="AE31" s="32"/>
      <c r="AF31" s="32"/>
      <c r="AG31" s="32"/>
      <c r="AH31" s="32"/>
      <c r="AI31" s="32"/>
      <c r="AJ31" s="32"/>
      <c r="AK31" s="32"/>
      <c r="AL31" s="32"/>
      <c r="AM31" s="108">
        <v>62.169036001999999</v>
      </c>
      <c r="AN31" s="32">
        <v>85.268060402825867</v>
      </c>
      <c r="AO31" s="32">
        <v>80.496701166019221</v>
      </c>
      <c r="AP31" s="109">
        <v>78.598630159250618</v>
      </c>
      <c r="AQ31" s="32">
        <v>76.718526441651747</v>
      </c>
      <c r="AR31" s="32">
        <v>69.503052198658395</v>
      </c>
      <c r="AS31" s="32">
        <v>73.943726515414738</v>
      </c>
      <c r="AT31" s="109">
        <v>74.392321680854636</v>
      </c>
      <c r="AU31" s="32">
        <v>73.194536728230474</v>
      </c>
      <c r="AV31" s="32">
        <v>66.526425499365445</v>
      </c>
      <c r="AW31" s="32">
        <v>77.226879275366684</v>
      </c>
      <c r="AX31" s="109">
        <v>79.060466179344871</v>
      </c>
      <c r="AY31" s="32">
        <v>77.224740726818951</v>
      </c>
      <c r="AZ31" s="32">
        <v>81.614696079611733</v>
      </c>
    </row>
    <row r="32" spans="2:55" ht="14.1" customHeight="1" x14ac:dyDescent="0.2">
      <c r="B32" s="56" t="s">
        <v>79</v>
      </c>
      <c r="C32" s="32"/>
      <c r="D32" s="32"/>
      <c r="E32" s="32"/>
      <c r="F32" s="32"/>
      <c r="G32" s="32"/>
      <c r="H32" s="32"/>
      <c r="I32" s="32"/>
      <c r="J32" s="32">
        <f>SUM(AM32:AP32)</f>
        <v>165.67450257467999</v>
      </c>
      <c r="K32" s="32">
        <v>221.23770428393001</v>
      </c>
      <c r="L32" s="109">
        <v>268.11070126800001</v>
      </c>
      <c r="M32" s="39"/>
      <c r="N32" s="39"/>
      <c r="O32" s="42"/>
      <c r="P32" s="42"/>
      <c r="Q32" s="42"/>
      <c r="R32" s="56"/>
      <c r="S32" s="32"/>
      <c r="T32" s="32"/>
      <c r="U32" s="32"/>
      <c r="V32" s="32"/>
      <c r="W32" s="32"/>
      <c r="X32" s="32"/>
      <c r="Y32" s="32"/>
      <c r="Z32" s="32"/>
      <c r="AA32" s="32"/>
      <c r="AB32" s="32"/>
      <c r="AC32" s="32"/>
      <c r="AD32" s="32"/>
      <c r="AE32" s="32"/>
      <c r="AF32" s="32"/>
      <c r="AG32" s="32"/>
      <c r="AH32" s="32"/>
      <c r="AI32" s="32"/>
      <c r="AJ32" s="32"/>
      <c r="AK32" s="32"/>
      <c r="AL32" s="32"/>
      <c r="AM32" s="108">
        <v>25.558643</v>
      </c>
      <c r="AN32" s="32">
        <v>46.16241993685</v>
      </c>
      <c r="AO32" s="32">
        <v>45.98406263799</v>
      </c>
      <c r="AP32" s="109">
        <v>47.969376999839994</v>
      </c>
      <c r="AQ32" s="32">
        <v>49.552871840210003</v>
      </c>
      <c r="AR32" s="32">
        <v>53.047454439550002</v>
      </c>
      <c r="AS32" s="32">
        <v>59.796371090280012</v>
      </c>
      <c r="AT32" s="109">
        <v>58.841006913890013</v>
      </c>
      <c r="AU32" s="32">
        <v>60.92318170051</v>
      </c>
      <c r="AV32" s="32">
        <v>63.245101636290002</v>
      </c>
      <c r="AW32" s="32">
        <v>69.25877310524001</v>
      </c>
      <c r="AX32" s="109">
        <v>74.683644825960016</v>
      </c>
      <c r="AY32" s="32">
        <v>71.723636554980004</v>
      </c>
      <c r="AZ32" s="32">
        <v>57.313590738350015</v>
      </c>
    </row>
    <row r="33" spans="2:55" ht="14.1" customHeight="1" x14ac:dyDescent="0.2">
      <c r="C33" s="43"/>
      <c r="D33" s="43"/>
      <c r="E33" s="43"/>
      <c r="F33" s="43"/>
      <c r="G33" s="43"/>
      <c r="H33" s="44"/>
      <c r="I33" s="44"/>
      <c r="J33" s="32"/>
      <c r="K33" s="32"/>
      <c r="L33" s="109"/>
      <c r="M33" s="39"/>
      <c r="N33" s="39"/>
      <c r="S33" s="32"/>
      <c r="T33" s="32"/>
      <c r="U33" s="32"/>
      <c r="V33" s="32"/>
      <c r="W33" s="32"/>
      <c r="X33" s="32"/>
      <c r="Y33" s="32"/>
      <c r="Z33" s="32"/>
      <c r="AA33" s="32"/>
      <c r="AB33" s="32"/>
      <c r="AC33" s="32"/>
      <c r="AD33" s="32"/>
      <c r="AE33" s="32"/>
      <c r="AF33" s="32"/>
      <c r="AG33" s="32"/>
      <c r="AH33" s="32"/>
      <c r="AI33" s="32"/>
      <c r="AJ33" s="32"/>
      <c r="AK33" s="32"/>
      <c r="AL33" s="32"/>
      <c r="AM33" s="108"/>
      <c r="AN33" s="32"/>
      <c r="AO33" s="32"/>
      <c r="AP33" s="109"/>
      <c r="AQ33" s="32"/>
      <c r="AR33" s="32"/>
      <c r="AS33" s="32"/>
      <c r="AT33" s="109"/>
      <c r="AU33" s="32"/>
      <c r="AV33" s="32"/>
      <c r="AW33" s="32"/>
      <c r="AX33" s="109"/>
      <c r="AY33" s="32"/>
      <c r="AZ33" s="32"/>
    </row>
    <row r="34" spans="2:55" ht="14.1" customHeight="1" thickBot="1" x14ac:dyDescent="0.25">
      <c r="B34" s="104" t="s">
        <v>83</v>
      </c>
      <c r="C34" s="105"/>
      <c r="D34" s="105"/>
      <c r="E34" s="105"/>
      <c r="F34" s="105"/>
      <c r="G34" s="105"/>
      <c r="H34" s="105"/>
      <c r="I34" s="105"/>
      <c r="J34" s="105">
        <f>SUM(AM34:AP34)</f>
        <v>2796.7118920575745</v>
      </c>
      <c r="K34" s="105">
        <f>K28+K30</f>
        <v>3156.7456228038245</v>
      </c>
      <c r="L34" s="113">
        <f>L28+L30</f>
        <v>3250.9705473533622</v>
      </c>
      <c r="M34" s="37"/>
      <c r="N34" s="37"/>
      <c r="O34" s="26"/>
      <c r="P34" s="26"/>
      <c r="Q34" s="26"/>
      <c r="R34" s="5"/>
      <c r="S34" s="34"/>
      <c r="T34" s="34"/>
      <c r="U34" s="34"/>
      <c r="V34" s="34"/>
      <c r="W34" s="34"/>
      <c r="X34" s="34"/>
      <c r="Y34" s="34"/>
      <c r="Z34" s="34"/>
      <c r="AA34" s="34"/>
      <c r="AB34" s="34"/>
      <c r="AC34" s="34"/>
      <c r="AD34" s="34"/>
      <c r="AE34" s="34"/>
      <c r="AF34" s="34"/>
      <c r="AG34" s="34"/>
      <c r="AH34" s="34"/>
      <c r="AI34" s="34"/>
      <c r="AJ34" s="34"/>
      <c r="AK34" s="34"/>
      <c r="AL34" s="34"/>
      <c r="AM34" s="112">
        <f>AM28+AM30</f>
        <v>489.86650100200001</v>
      </c>
      <c r="AN34" s="105">
        <f t="shared" ref="AN34:AP34" si="3">AN28+AN30</f>
        <v>739.0212992154834</v>
      </c>
      <c r="AO34" s="105">
        <f t="shared" si="3"/>
        <v>775.41840191760002</v>
      </c>
      <c r="AP34" s="113">
        <f t="shared" si="3"/>
        <v>792.40568992249098</v>
      </c>
      <c r="AQ34" s="105">
        <f>AQ28+AQ30</f>
        <v>787.28696296357759</v>
      </c>
      <c r="AR34" s="105">
        <v>752.97676426377802</v>
      </c>
      <c r="AS34" s="105">
        <f>AS28+AS30</f>
        <v>812.65084678514336</v>
      </c>
      <c r="AT34" s="113">
        <f>AT28+AT30</f>
        <v>803.83104879132577</v>
      </c>
      <c r="AU34" s="105">
        <f t="shared" ref="AU34:AW34" si="4">AU28+AU30</f>
        <v>782.11848626557708</v>
      </c>
      <c r="AV34" s="105">
        <f t="shared" si="4"/>
        <v>776.56952848080869</v>
      </c>
      <c r="AW34" s="105">
        <f t="shared" si="4"/>
        <v>859.95009902768561</v>
      </c>
      <c r="AX34" s="113">
        <f>AX28+AX30</f>
        <v>832.33243357929018</v>
      </c>
      <c r="AY34" s="113">
        <f>AY28+AY30</f>
        <v>769.48866202371664</v>
      </c>
      <c r="AZ34" s="113">
        <f>AZ28+AZ30</f>
        <v>795.17466513214947</v>
      </c>
    </row>
    <row r="35" spans="2:55" ht="14.1" customHeight="1" thickTop="1" x14ac:dyDescent="0.2">
      <c r="B35" s="8" t="s">
        <v>84</v>
      </c>
      <c r="AM35" s="8" t="s">
        <v>296</v>
      </c>
    </row>
    <row r="36" spans="2:55" ht="14.1" customHeight="1" x14ac:dyDescent="0.2"/>
    <row r="37" spans="2:55" ht="14.1" customHeight="1" x14ac:dyDescent="0.2">
      <c r="B37" s="99" t="s">
        <v>85</v>
      </c>
      <c r="O37" s="26"/>
      <c r="P37" s="26"/>
      <c r="Q37" s="26"/>
      <c r="R37" s="5"/>
      <c r="AN37" s="46"/>
      <c r="AO37" s="46"/>
    </row>
    <row r="38" spans="2:55" ht="14.1" customHeight="1" x14ac:dyDescent="0.2">
      <c r="B38" s="18" t="s">
        <v>76</v>
      </c>
      <c r="C38" s="19"/>
      <c r="D38" s="19">
        <v>2017</v>
      </c>
      <c r="E38" s="19">
        <v>2018</v>
      </c>
      <c r="F38" s="19">
        <v>2019</v>
      </c>
      <c r="G38" s="19">
        <v>2020</v>
      </c>
      <c r="H38" s="19">
        <v>2021</v>
      </c>
      <c r="I38" s="19">
        <v>2022</v>
      </c>
      <c r="J38" s="19">
        <v>2023</v>
      </c>
      <c r="K38" s="19">
        <v>2024</v>
      </c>
      <c r="L38" s="192">
        <v>2025</v>
      </c>
      <c r="M38" s="10"/>
      <c r="N38" s="10"/>
      <c r="O38" s="10"/>
      <c r="P38" s="10"/>
      <c r="Q38" s="10"/>
      <c r="R38" s="5"/>
      <c r="S38" s="22" t="s">
        <v>14</v>
      </c>
      <c r="T38" s="20" t="s">
        <v>15</v>
      </c>
      <c r="U38" s="20" t="s">
        <v>16</v>
      </c>
      <c r="V38" s="20" t="s">
        <v>17</v>
      </c>
      <c r="W38" s="22" t="s">
        <v>18</v>
      </c>
      <c r="X38" s="20" t="s">
        <v>19</v>
      </c>
      <c r="Y38" s="20" t="s">
        <v>20</v>
      </c>
      <c r="Z38" s="23" t="s">
        <v>21</v>
      </c>
      <c r="AA38" s="20" t="s">
        <v>22</v>
      </c>
      <c r="AB38" s="20" t="s">
        <v>23</v>
      </c>
      <c r="AC38" s="20" t="s">
        <v>24</v>
      </c>
      <c r="AD38" s="20" t="s">
        <v>25</v>
      </c>
      <c r="AE38" s="22" t="s">
        <v>26</v>
      </c>
      <c r="AF38" s="20" t="s">
        <v>27</v>
      </c>
      <c r="AG38" s="20" t="s">
        <v>28</v>
      </c>
      <c r="AH38" s="23" t="s">
        <v>29</v>
      </c>
      <c r="AI38" s="20" t="s">
        <v>30</v>
      </c>
      <c r="AJ38" s="20" t="s">
        <v>31</v>
      </c>
      <c r="AK38" s="20" t="s">
        <v>32</v>
      </c>
      <c r="AL38" s="20" t="s">
        <v>33</v>
      </c>
      <c r="AM38" s="22" t="s">
        <v>34</v>
      </c>
      <c r="AN38" s="21" t="s">
        <v>35</v>
      </c>
      <c r="AO38" s="21" t="s">
        <v>36</v>
      </c>
      <c r="AP38" s="23" t="s">
        <v>37</v>
      </c>
      <c r="AQ38" s="20" t="s">
        <v>38</v>
      </c>
      <c r="AR38" s="21" t="s">
        <v>39</v>
      </c>
      <c r="AS38" s="21" t="s">
        <v>40</v>
      </c>
      <c r="AT38" s="23" t="s">
        <v>41</v>
      </c>
      <c r="AU38" s="20" t="s">
        <v>263</v>
      </c>
      <c r="AV38" s="21" t="s">
        <v>273</v>
      </c>
      <c r="AW38" s="21" t="s">
        <v>292</v>
      </c>
      <c r="AX38" s="23" t="s">
        <v>41</v>
      </c>
      <c r="AY38" s="20" t="s">
        <v>299</v>
      </c>
      <c r="AZ38" s="20" t="s">
        <v>304</v>
      </c>
      <c r="BA38" s="8"/>
      <c r="BB38" s="8"/>
      <c r="BC38" s="8"/>
    </row>
    <row r="39" spans="2:55" ht="14.1" customHeight="1" x14ac:dyDescent="0.2">
      <c r="B39" s="5" t="s">
        <v>298</v>
      </c>
      <c r="C39" s="34"/>
      <c r="D39" s="34">
        <v>6830</v>
      </c>
      <c r="E39" s="34">
        <v>6600</v>
      </c>
      <c r="F39" s="34">
        <v>6525</v>
      </c>
      <c r="G39" s="34">
        <v>5758</v>
      </c>
      <c r="H39" s="34">
        <v>6384</v>
      </c>
      <c r="I39" s="34">
        <v>6586</v>
      </c>
      <c r="J39" s="34">
        <v>9544.3592099192319</v>
      </c>
      <c r="K39" s="34">
        <f>K18+K28</f>
        <v>10349.181668857227</v>
      </c>
      <c r="L39" s="111">
        <f>L18+L28</f>
        <v>11041.570839301488</v>
      </c>
      <c r="M39" s="37"/>
      <c r="N39" s="37"/>
      <c r="O39" s="26"/>
      <c r="P39" s="26"/>
      <c r="Q39" s="26"/>
      <c r="R39" s="5"/>
      <c r="S39" s="173">
        <v>1639.8</v>
      </c>
      <c r="T39" s="35">
        <v>1683.4</v>
      </c>
      <c r="U39" s="35">
        <v>1591</v>
      </c>
      <c r="V39" s="35">
        <v>1685</v>
      </c>
      <c r="W39" s="173">
        <v>1607</v>
      </c>
      <c r="X39" s="35">
        <v>1600</v>
      </c>
      <c r="Y39" s="35">
        <v>1612</v>
      </c>
      <c r="Z39" s="174">
        <v>1705</v>
      </c>
      <c r="AA39" s="35">
        <v>1577</v>
      </c>
      <c r="AB39" s="35">
        <v>1079</v>
      </c>
      <c r="AC39" s="35">
        <v>1538</v>
      </c>
      <c r="AD39" s="35">
        <v>1563</v>
      </c>
      <c r="AE39" s="173">
        <v>1503</v>
      </c>
      <c r="AF39" s="35">
        <v>1548</v>
      </c>
      <c r="AG39" s="35">
        <v>1614</v>
      </c>
      <c r="AH39" s="174">
        <v>1720</v>
      </c>
      <c r="AI39" s="35">
        <v>1656</v>
      </c>
      <c r="AJ39" s="35">
        <v>1601</v>
      </c>
      <c r="AK39" s="35">
        <v>1583</v>
      </c>
      <c r="AL39" s="35">
        <v>1747</v>
      </c>
      <c r="AM39" s="173">
        <v>2148.5539762599997</v>
      </c>
      <c r="AN39" s="35">
        <v>2388.9925105143088</v>
      </c>
      <c r="AO39" s="35">
        <v>2460.3791234387409</v>
      </c>
      <c r="AP39" s="174">
        <v>2545.7342869408585</v>
      </c>
      <c r="AQ39" s="35">
        <f t="shared" ref="AQ39:AS39" si="5">AQ18+AQ28</f>
        <v>2529.3509081784077</v>
      </c>
      <c r="AR39" s="35">
        <f t="shared" si="5"/>
        <v>2481.7873555194601</v>
      </c>
      <c r="AS39" s="35">
        <f t="shared" si="5"/>
        <v>2619.0633148998413</v>
      </c>
      <c r="AT39" s="174">
        <f>AT18+AT28</f>
        <v>2718.9800902595189</v>
      </c>
      <c r="AU39" s="35">
        <f t="shared" ref="AU39:AW39" si="6">AU18+AU28</f>
        <v>2593.9047837515886</v>
      </c>
      <c r="AV39" s="35">
        <f t="shared" si="6"/>
        <v>2730.5091560422561</v>
      </c>
      <c r="AW39" s="35">
        <f t="shared" si="6"/>
        <v>2832.7408445923684</v>
      </c>
      <c r="AX39" s="174">
        <f>AX18+AX28</f>
        <v>2884.4160549152743</v>
      </c>
      <c r="AY39" s="35">
        <f t="shared" ref="AY39:AZ39" si="7">AY18+AY28</f>
        <v>2690.0904396359674</v>
      </c>
      <c r="AZ39" s="35">
        <f t="shared" si="7"/>
        <v>2686.2380410441874</v>
      </c>
    </row>
    <row r="40" spans="2:55" ht="14.1" customHeight="1" x14ac:dyDescent="0.2">
      <c r="C40" s="32"/>
      <c r="D40" s="32"/>
      <c r="E40" s="32"/>
      <c r="F40" s="32"/>
      <c r="G40" s="32"/>
      <c r="H40" s="32"/>
      <c r="I40" s="32"/>
      <c r="J40" s="32"/>
      <c r="K40" s="32"/>
      <c r="L40" s="109"/>
      <c r="M40" s="39"/>
      <c r="N40" s="39"/>
      <c r="S40" s="106"/>
      <c r="T40" s="27"/>
      <c r="U40" s="27"/>
      <c r="V40" s="27"/>
      <c r="W40" s="106"/>
      <c r="X40" s="27"/>
      <c r="Y40" s="27"/>
      <c r="Z40" s="107"/>
      <c r="AA40" s="27"/>
      <c r="AB40" s="27"/>
      <c r="AC40" s="27"/>
      <c r="AD40" s="27"/>
      <c r="AE40" s="106"/>
      <c r="AF40" s="27"/>
      <c r="AG40" s="27"/>
      <c r="AH40" s="107"/>
      <c r="AI40" s="27"/>
      <c r="AJ40" s="27"/>
      <c r="AK40" s="27"/>
      <c r="AL40" s="27"/>
      <c r="AM40" s="106"/>
      <c r="AN40" s="27"/>
      <c r="AO40" s="27"/>
      <c r="AP40" s="107"/>
      <c r="AQ40" s="27"/>
      <c r="AR40" s="27"/>
      <c r="AS40" s="27"/>
      <c r="AT40" s="107"/>
      <c r="AU40" s="27"/>
      <c r="AV40" s="27"/>
      <c r="AW40" s="27"/>
      <c r="AX40" s="107"/>
      <c r="AY40" s="27"/>
      <c r="AZ40" s="27"/>
    </row>
    <row r="41" spans="2:55" ht="14.1" customHeight="1" x14ac:dyDescent="0.2">
      <c r="B41" s="5" t="s">
        <v>77</v>
      </c>
      <c r="C41" s="34"/>
      <c r="D41" s="34">
        <v>3112.5</v>
      </c>
      <c r="E41" s="34">
        <v>3011.5</v>
      </c>
      <c r="F41" s="34">
        <v>3149.3300322900004</v>
      </c>
      <c r="G41" s="34">
        <v>2899</v>
      </c>
      <c r="H41" s="41">
        <v>2755</v>
      </c>
      <c r="I41" s="41">
        <v>3281</v>
      </c>
      <c r="J41" s="34">
        <v>4284.4075318763989</v>
      </c>
      <c r="K41" s="34">
        <f>K42+K43</f>
        <v>4680.0466115256449</v>
      </c>
      <c r="L41" s="111">
        <f>L42+L43</f>
        <v>4667.9895316259699</v>
      </c>
      <c r="M41" s="37"/>
      <c r="N41" s="37"/>
      <c r="O41" s="26"/>
      <c r="P41" s="26"/>
      <c r="Q41" s="26"/>
      <c r="R41" s="5"/>
      <c r="S41" s="110">
        <v>693.7</v>
      </c>
      <c r="T41" s="34">
        <v>746</v>
      </c>
      <c r="U41" s="34">
        <v>825</v>
      </c>
      <c r="V41" s="34">
        <v>746.79999999999984</v>
      </c>
      <c r="W41" s="110">
        <v>728.33003228999996</v>
      </c>
      <c r="X41" s="34">
        <v>747</v>
      </c>
      <c r="Y41" s="34">
        <v>899</v>
      </c>
      <c r="Z41" s="111">
        <v>775</v>
      </c>
      <c r="AA41" s="34">
        <v>729</v>
      </c>
      <c r="AB41" s="34">
        <v>727</v>
      </c>
      <c r="AC41" s="34">
        <v>707</v>
      </c>
      <c r="AD41" s="34">
        <v>737</v>
      </c>
      <c r="AE41" s="110">
        <v>717</v>
      </c>
      <c r="AF41" s="34">
        <v>716</v>
      </c>
      <c r="AG41" s="34">
        <v>665</v>
      </c>
      <c r="AH41" s="111">
        <v>657</v>
      </c>
      <c r="AI41" s="34">
        <v>803</v>
      </c>
      <c r="AJ41" s="34">
        <v>821</v>
      </c>
      <c r="AK41" s="34">
        <v>738.86814280999999</v>
      </c>
      <c r="AL41" s="34">
        <v>918</v>
      </c>
      <c r="AM41" s="110">
        <v>995.07478400200011</v>
      </c>
      <c r="AN41" s="34">
        <v>1006.836108305481</v>
      </c>
      <c r="AO41" s="34">
        <v>1117.0806160235068</v>
      </c>
      <c r="AP41" s="111">
        <v>1165.4160235454112</v>
      </c>
      <c r="AQ41" s="34">
        <f t="shared" ref="AQ41:AS41" si="8">AQ42+AQ43</f>
        <v>1158.4272498531063</v>
      </c>
      <c r="AR41" s="34">
        <f t="shared" si="8"/>
        <v>1053.5357588591423</v>
      </c>
      <c r="AS41" s="34">
        <f t="shared" si="8"/>
        <v>1211.2295377381142</v>
      </c>
      <c r="AT41" s="111">
        <f>AT42+AT43</f>
        <v>1257.7910549299072</v>
      </c>
      <c r="AU41" s="34">
        <f t="shared" ref="AU41:AW41" si="9">AU42+AU43</f>
        <v>1131.50424469782</v>
      </c>
      <c r="AV41" s="34">
        <f t="shared" si="9"/>
        <v>1168.2333315918215</v>
      </c>
      <c r="AW41" s="34">
        <f t="shared" si="9"/>
        <v>1245.3788773218762</v>
      </c>
      <c r="AX41" s="111">
        <f>AX42+AX43</f>
        <v>1122.898742014452</v>
      </c>
      <c r="AY41" s="34">
        <f t="shared" ref="AY41:AZ41" si="10">AY42+AY43</f>
        <v>1125.09650264997</v>
      </c>
      <c r="AZ41" s="34">
        <f t="shared" si="10"/>
        <v>1246.7994900629617</v>
      </c>
    </row>
    <row r="42" spans="2:55" ht="14.1" customHeight="1" x14ac:dyDescent="0.2">
      <c r="B42" s="56" t="s">
        <v>78</v>
      </c>
      <c r="C42" s="32"/>
      <c r="D42" s="32">
        <v>2301</v>
      </c>
      <c r="E42" s="32">
        <v>2263.14</v>
      </c>
      <c r="F42" s="32">
        <v>2372.7446758400001</v>
      </c>
      <c r="G42" s="32">
        <v>2357</v>
      </c>
      <c r="H42" s="32">
        <v>2284</v>
      </c>
      <c r="I42" s="32">
        <v>3061</v>
      </c>
      <c r="J42" s="32">
        <v>3891.1860470469328</v>
      </c>
      <c r="K42" s="32">
        <f>K21+K31</f>
        <v>4259.8891986266344</v>
      </c>
      <c r="L42" s="109">
        <f>L21+L31</f>
        <v>4181.4105669220471</v>
      </c>
      <c r="M42" s="39"/>
      <c r="N42" s="39"/>
      <c r="O42" s="42"/>
      <c r="P42" s="42"/>
      <c r="Q42" s="42"/>
      <c r="R42" s="56"/>
      <c r="S42" s="108">
        <v>508.24</v>
      </c>
      <c r="T42" s="32">
        <v>563</v>
      </c>
      <c r="U42" s="32">
        <v>644</v>
      </c>
      <c r="V42" s="32">
        <v>547.89999999999986</v>
      </c>
      <c r="W42" s="108">
        <v>540.7446758399999</v>
      </c>
      <c r="X42" s="32">
        <v>564</v>
      </c>
      <c r="Y42" s="32">
        <v>683</v>
      </c>
      <c r="Z42" s="109">
        <v>585</v>
      </c>
      <c r="AA42" s="32">
        <v>551</v>
      </c>
      <c r="AB42" s="32">
        <v>588</v>
      </c>
      <c r="AC42" s="32">
        <v>598</v>
      </c>
      <c r="AD42" s="32">
        <v>620</v>
      </c>
      <c r="AE42" s="108">
        <v>601</v>
      </c>
      <c r="AF42" s="32">
        <v>576</v>
      </c>
      <c r="AG42" s="32">
        <v>545</v>
      </c>
      <c r="AH42" s="109">
        <v>563</v>
      </c>
      <c r="AI42" s="32">
        <v>713</v>
      </c>
      <c r="AJ42" s="32">
        <v>778</v>
      </c>
      <c r="AK42" s="32">
        <v>702.05673994999995</v>
      </c>
      <c r="AL42" s="32">
        <v>868</v>
      </c>
      <c r="AM42" s="108">
        <v>925.52040069200007</v>
      </c>
      <c r="AN42" s="32">
        <v>899.03162569317794</v>
      </c>
      <c r="AO42" s="32">
        <v>1016.8155168255192</v>
      </c>
      <c r="AP42" s="109">
        <v>1038.8480163863208</v>
      </c>
      <c r="AQ42" s="32">
        <f t="shared" ref="AQ42:AS42" si="11">AQ21+AQ31</f>
        <v>1060.7185264416516</v>
      </c>
      <c r="AR42" s="32">
        <f t="shared" si="11"/>
        <v>960.1222880234784</v>
      </c>
      <c r="AS42" s="32">
        <f t="shared" si="11"/>
        <v>1096.8397966809148</v>
      </c>
      <c r="AT42" s="109">
        <f>AT21+AT31</f>
        <v>1143.1455773352147</v>
      </c>
      <c r="AU42" s="32">
        <f t="shared" ref="AU42:AW42" si="12">AU21+AU31</f>
        <v>1024.8886941479304</v>
      </c>
      <c r="AV42" s="32">
        <f t="shared" si="12"/>
        <v>1043.1069399321652</v>
      </c>
      <c r="AW42" s="32">
        <f t="shared" si="12"/>
        <v>1124.9765851997668</v>
      </c>
      <c r="AX42" s="109">
        <f>AX21+AX31</f>
        <v>988.4640116421848</v>
      </c>
      <c r="AY42" s="32">
        <f t="shared" ref="AY42:AZ42" si="13">AY21+AY31</f>
        <v>973.95618481801887</v>
      </c>
      <c r="AZ42" s="32">
        <f t="shared" si="13"/>
        <v>1041.3211490466117</v>
      </c>
    </row>
    <row r="43" spans="2:55" ht="14.1" customHeight="1" x14ac:dyDescent="0.2">
      <c r="B43" s="56" t="s">
        <v>79</v>
      </c>
      <c r="C43" s="32"/>
      <c r="D43" s="32">
        <v>811.5</v>
      </c>
      <c r="E43" s="32">
        <v>748.36</v>
      </c>
      <c r="F43" s="32">
        <v>776.58535645000006</v>
      </c>
      <c r="G43" s="32">
        <v>542</v>
      </c>
      <c r="H43" s="32">
        <v>471</v>
      </c>
      <c r="I43" s="32">
        <v>220</v>
      </c>
      <c r="J43" s="32">
        <v>393.22148482946642</v>
      </c>
      <c r="K43" s="32">
        <f>K22+K32</f>
        <v>420.15741289901075</v>
      </c>
      <c r="L43" s="109">
        <f>L22+L32</f>
        <v>486.57896470392262</v>
      </c>
      <c r="M43" s="39"/>
      <c r="N43" s="39"/>
      <c r="O43" s="42"/>
      <c r="P43" s="42"/>
      <c r="Q43" s="42"/>
      <c r="R43" s="56"/>
      <c r="S43" s="108">
        <v>185.46</v>
      </c>
      <c r="T43" s="32">
        <v>183</v>
      </c>
      <c r="U43" s="32">
        <v>181</v>
      </c>
      <c r="V43" s="32">
        <v>198.89999999999998</v>
      </c>
      <c r="W43" s="108">
        <v>187.58535645000001</v>
      </c>
      <c r="X43" s="32">
        <v>183</v>
      </c>
      <c r="Y43" s="32">
        <v>216</v>
      </c>
      <c r="Z43" s="109">
        <v>190</v>
      </c>
      <c r="AA43" s="32">
        <v>178</v>
      </c>
      <c r="AB43" s="32">
        <v>139</v>
      </c>
      <c r="AC43" s="32">
        <v>109</v>
      </c>
      <c r="AD43" s="32">
        <v>117</v>
      </c>
      <c r="AE43" s="108">
        <v>116</v>
      </c>
      <c r="AF43" s="32">
        <v>140</v>
      </c>
      <c r="AG43" s="32">
        <v>120</v>
      </c>
      <c r="AH43" s="109">
        <v>94</v>
      </c>
      <c r="AI43" s="32">
        <v>90</v>
      </c>
      <c r="AJ43" s="32">
        <v>43</v>
      </c>
      <c r="AK43" s="32">
        <v>36.811402860000001</v>
      </c>
      <c r="AL43" s="32">
        <v>50</v>
      </c>
      <c r="AM43" s="108">
        <v>69.554383310000006</v>
      </c>
      <c r="AN43" s="32">
        <v>107.8044826123031</v>
      </c>
      <c r="AO43" s="32">
        <v>100.26509919798761</v>
      </c>
      <c r="AP43" s="109">
        <v>126.56800715909061</v>
      </c>
      <c r="AQ43" s="32">
        <f t="shared" ref="AQ43:AS43" si="14">AQ22+AQ32</f>
        <v>97.708723411454741</v>
      </c>
      <c r="AR43" s="32">
        <f t="shared" si="14"/>
        <v>93.413470835664043</v>
      </c>
      <c r="AS43" s="32">
        <f t="shared" si="14"/>
        <v>114.38974105719956</v>
      </c>
      <c r="AT43" s="109">
        <f>AT22+AT32</f>
        <v>114.64547759469242</v>
      </c>
      <c r="AU43" s="32">
        <f t="shared" ref="AU43:AW43" si="15">AU22+AU32</f>
        <v>106.61555054988951</v>
      </c>
      <c r="AV43" s="32">
        <f t="shared" si="15"/>
        <v>125.12639165965635</v>
      </c>
      <c r="AW43" s="32">
        <f t="shared" si="15"/>
        <v>120.40229212210951</v>
      </c>
      <c r="AX43" s="109">
        <f>AX22+AX32</f>
        <v>134.43473037226721</v>
      </c>
      <c r="AY43" s="32">
        <f t="shared" ref="AY43:AZ43" si="16">AY22+AY32</f>
        <v>151.14031783195111</v>
      </c>
      <c r="AZ43" s="32">
        <f t="shared" si="16"/>
        <v>205.47834101634999</v>
      </c>
    </row>
    <row r="44" spans="2:55" ht="14.1" customHeight="1" x14ac:dyDescent="0.2">
      <c r="C44" s="43"/>
      <c r="D44" s="43"/>
      <c r="E44" s="43"/>
      <c r="F44" s="43"/>
      <c r="G44" s="43"/>
      <c r="H44" s="44"/>
      <c r="I44" s="44"/>
      <c r="J44" s="32"/>
      <c r="K44" s="32"/>
      <c r="L44" s="109"/>
      <c r="M44" s="39"/>
      <c r="N44" s="39"/>
      <c r="S44" s="108"/>
      <c r="T44" s="32"/>
      <c r="U44" s="32"/>
      <c r="V44" s="32"/>
      <c r="W44" s="108"/>
      <c r="X44" s="32"/>
      <c r="Y44" s="32"/>
      <c r="Z44" s="109"/>
      <c r="AA44" s="32"/>
      <c r="AB44" s="32"/>
      <c r="AC44" s="32"/>
      <c r="AD44" s="32"/>
      <c r="AE44" s="108"/>
      <c r="AF44" s="32"/>
      <c r="AG44" s="32"/>
      <c r="AH44" s="109"/>
      <c r="AI44" s="32"/>
      <c r="AJ44" s="32"/>
      <c r="AK44" s="32"/>
      <c r="AL44" s="32"/>
      <c r="AM44" s="108"/>
      <c r="AN44" s="32"/>
      <c r="AO44" s="32"/>
      <c r="AP44" s="109"/>
      <c r="AQ44" s="32"/>
      <c r="AR44" s="32"/>
      <c r="AS44" s="32"/>
      <c r="AT44" s="109"/>
      <c r="AU44" s="32"/>
      <c r="AV44" s="32"/>
      <c r="AW44" s="32"/>
      <c r="AX44" s="109"/>
      <c r="AY44" s="32"/>
      <c r="AZ44" s="32"/>
    </row>
    <row r="45" spans="2:55" s="5" customFormat="1" ht="14.1" customHeight="1" thickBot="1" x14ac:dyDescent="0.25">
      <c r="B45" s="104" t="s">
        <v>86</v>
      </c>
      <c r="C45" s="105"/>
      <c r="D45" s="105">
        <v>9942.5</v>
      </c>
      <c r="E45" s="105">
        <v>9611.5</v>
      </c>
      <c r="F45" s="105">
        <v>9674.3300322899995</v>
      </c>
      <c r="G45" s="105">
        <v>8657</v>
      </c>
      <c r="H45" s="105">
        <v>9139</v>
      </c>
      <c r="I45" s="105">
        <v>9867</v>
      </c>
      <c r="J45" s="105">
        <v>13828.766741795631</v>
      </c>
      <c r="K45" s="105">
        <f>K39+K41</f>
        <v>15029.228280382871</v>
      </c>
      <c r="L45" s="113">
        <f>L39+L41</f>
        <v>15709.560370927458</v>
      </c>
      <c r="M45" s="37"/>
      <c r="N45" s="37"/>
      <c r="O45" s="26"/>
      <c r="P45" s="26"/>
      <c r="Q45" s="26"/>
      <c r="S45" s="112">
        <v>2333.5</v>
      </c>
      <c r="T45" s="105">
        <v>2429.4</v>
      </c>
      <c r="U45" s="105">
        <v>2416</v>
      </c>
      <c r="V45" s="105">
        <v>2431.7999999999997</v>
      </c>
      <c r="W45" s="112">
        <v>2335.33003229</v>
      </c>
      <c r="X45" s="105">
        <v>2347</v>
      </c>
      <c r="Y45" s="105">
        <v>2511</v>
      </c>
      <c r="Z45" s="113">
        <v>2480</v>
      </c>
      <c r="AA45" s="105">
        <v>2306</v>
      </c>
      <c r="AB45" s="105">
        <v>1806</v>
      </c>
      <c r="AC45" s="105">
        <v>2245</v>
      </c>
      <c r="AD45" s="105">
        <v>2300</v>
      </c>
      <c r="AE45" s="112">
        <v>2220</v>
      </c>
      <c r="AF45" s="105">
        <v>2264</v>
      </c>
      <c r="AG45" s="105">
        <v>2279</v>
      </c>
      <c r="AH45" s="113">
        <v>2377</v>
      </c>
      <c r="AI45" s="105">
        <v>2459</v>
      </c>
      <c r="AJ45" s="105">
        <v>2422</v>
      </c>
      <c r="AK45" s="105">
        <v>2321.8681428099999</v>
      </c>
      <c r="AL45" s="105">
        <v>2665</v>
      </c>
      <c r="AM45" s="112">
        <v>3143.6287602619996</v>
      </c>
      <c r="AN45" s="105">
        <v>3395.8286188197899</v>
      </c>
      <c r="AO45" s="105">
        <v>3577.4597394622479</v>
      </c>
      <c r="AP45" s="113">
        <v>3711.1503104862695</v>
      </c>
      <c r="AQ45" s="105">
        <f t="shared" ref="AQ45:AS45" si="17">AQ39+AQ41</f>
        <v>3687.7781580315141</v>
      </c>
      <c r="AR45" s="105">
        <f t="shared" si="17"/>
        <v>3535.3231143786024</v>
      </c>
      <c r="AS45" s="105">
        <f t="shared" si="17"/>
        <v>3830.2928526379555</v>
      </c>
      <c r="AT45" s="113">
        <f>AT39+AT41</f>
        <v>3976.7711451894261</v>
      </c>
      <c r="AU45" s="105">
        <f t="shared" ref="AU45:AW45" si="18">AU39+AU41</f>
        <v>3725.4090284494087</v>
      </c>
      <c r="AV45" s="105">
        <f t="shared" si="18"/>
        <v>3898.7424876340774</v>
      </c>
      <c r="AW45" s="105">
        <f t="shared" si="18"/>
        <v>4078.1197219142446</v>
      </c>
      <c r="AX45" s="113">
        <f>AX39+AX41</f>
        <v>4007.3147969297261</v>
      </c>
      <c r="AY45" s="105">
        <f t="shared" ref="AY45:AZ45" si="19">AY39+AY41</f>
        <v>3815.1869422859372</v>
      </c>
      <c r="AZ45" s="105">
        <f t="shared" si="19"/>
        <v>3933.0375311071493</v>
      </c>
    </row>
    <row r="46" spans="2:55" ht="14.1" customHeight="1" thickTop="1" x14ac:dyDescent="0.2"/>
    <row r="47" spans="2:55" ht="14.1" customHeight="1" x14ac:dyDescent="0.2">
      <c r="B47" s="99" t="s">
        <v>87</v>
      </c>
      <c r="C47" s="27"/>
      <c r="D47" s="27"/>
      <c r="E47" s="27"/>
      <c r="F47" s="27"/>
      <c r="G47" s="27"/>
      <c r="H47" s="27"/>
      <c r="I47" s="27"/>
      <c r="J47" s="101"/>
      <c r="K47" s="101"/>
      <c r="L47" s="101"/>
      <c r="M47" s="28"/>
      <c r="N47" s="28"/>
      <c r="O47" s="26"/>
      <c r="P47" s="26"/>
      <c r="Q47" s="26"/>
      <c r="R47" s="5"/>
      <c r="S47" s="101"/>
      <c r="T47" s="101"/>
      <c r="U47" s="101"/>
      <c r="V47" s="101"/>
      <c r="W47" s="101"/>
      <c r="X47" s="101"/>
      <c r="Y47" s="101"/>
      <c r="Z47" s="101"/>
      <c r="AA47" s="101"/>
      <c r="AB47" s="101"/>
      <c r="AC47" s="101"/>
      <c r="AD47" s="101"/>
      <c r="AE47" s="101"/>
      <c r="AF47" s="101"/>
      <c r="AG47" s="101"/>
      <c r="AH47" s="101"/>
      <c r="AI47" s="101"/>
      <c r="AJ47" s="101"/>
      <c r="AK47" s="101"/>
      <c r="AL47" s="101"/>
      <c r="AM47" s="101"/>
      <c r="AN47" s="101"/>
      <c r="AO47" s="101"/>
      <c r="AP47" s="101"/>
      <c r="AQ47" s="101"/>
      <c r="AR47" s="101"/>
      <c r="AS47" s="101"/>
      <c r="AT47" s="101"/>
      <c r="AU47" s="101"/>
      <c r="AV47" s="101"/>
      <c r="AW47" s="101"/>
      <c r="AX47" s="101"/>
      <c r="AY47" s="101"/>
      <c r="AZ47" s="101"/>
    </row>
    <row r="48" spans="2:55" ht="14.1" customHeight="1" x14ac:dyDescent="0.2">
      <c r="B48" s="18" t="s">
        <v>88</v>
      </c>
      <c r="C48" s="19"/>
      <c r="D48" s="19">
        <v>2017</v>
      </c>
      <c r="E48" s="19">
        <v>2018</v>
      </c>
      <c r="F48" s="19">
        <v>2019</v>
      </c>
      <c r="G48" s="19">
        <v>2020</v>
      </c>
      <c r="H48" s="19">
        <v>2021</v>
      </c>
      <c r="I48" s="19">
        <v>2022</v>
      </c>
      <c r="J48" s="19">
        <v>2023</v>
      </c>
      <c r="K48" s="19">
        <v>2024</v>
      </c>
      <c r="L48" s="192">
        <v>2025</v>
      </c>
      <c r="M48" s="10">
        <f t="shared" ref="M48:Q48" si="20">L48+1</f>
        <v>2026</v>
      </c>
      <c r="N48" s="10">
        <f t="shared" si="20"/>
        <v>2027</v>
      </c>
      <c r="O48" s="10">
        <f t="shared" si="20"/>
        <v>2028</v>
      </c>
      <c r="P48" s="10">
        <f t="shared" si="20"/>
        <v>2029</v>
      </c>
      <c r="Q48" s="10">
        <f t="shared" si="20"/>
        <v>2030</v>
      </c>
      <c r="R48" s="5"/>
      <c r="S48" s="22" t="s">
        <v>14</v>
      </c>
      <c r="T48" s="20" t="s">
        <v>15</v>
      </c>
      <c r="U48" s="20" t="s">
        <v>16</v>
      </c>
      <c r="V48" s="20" t="s">
        <v>17</v>
      </c>
      <c r="W48" s="22" t="s">
        <v>18</v>
      </c>
      <c r="X48" s="20" t="s">
        <v>19</v>
      </c>
      <c r="Y48" s="20" t="s">
        <v>20</v>
      </c>
      <c r="Z48" s="23" t="s">
        <v>21</v>
      </c>
      <c r="AA48" s="20" t="s">
        <v>22</v>
      </c>
      <c r="AB48" s="20" t="s">
        <v>23</v>
      </c>
      <c r="AC48" s="20" t="s">
        <v>24</v>
      </c>
      <c r="AD48" s="20" t="s">
        <v>25</v>
      </c>
      <c r="AE48" s="22" t="s">
        <v>26</v>
      </c>
      <c r="AF48" s="20" t="s">
        <v>27</v>
      </c>
      <c r="AG48" s="20" t="s">
        <v>28</v>
      </c>
      <c r="AH48" s="23" t="s">
        <v>29</v>
      </c>
      <c r="AI48" s="20" t="s">
        <v>30</v>
      </c>
      <c r="AJ48" s="20" t="s">
        <v>31</v>
      </c>
      <c r="AK48" s="20" t="s">
        <v>32</v>
      </c>
      <c r="AL48" s="20" t="s">
        <v>33</v>
      </c>
      <c r="AM48" s="22" t="s">
        <v>34</v>
      </c>
      <c r="AN48" s="21" t="s">
        <v>35</v>
      </c>
      <c r="AO48" s="21" t="s">
        <v>36</v>
      </c>
      <c r="AP48" s="23" t="s">
        <v>37</v>
      </c>
      <c r="AQ48" s="20" t="s">
        <v>38</v>
      </c>
      <c r="AR48" s="21" t="s">
        <v>39</v>
      </c>
      <c r="AS48" s="21" t="s">
        <v>40</v>
      </c>
      <c r="AT48" s="23" t="s">
        <v>41</v>
      </c>
      <c r="AU48" s="20" t="s">
        <v>263</v>
      </c>
      <c r="AV48" s="21" t="s">
        <v>273</v>
      </c>
      <c r="AW48" s="21" t="s">
        <v>292</v>
      </c>
      <c r="AX48" s="23" t="s">
        <v>41</v>
      </c>
      <c r="AY48" s="20" t="s">
        <v>299</v>
      </c>
      <c r="AZ48" s="20" t="s">
        <v>304</v>
      </c>
      <c r="BA48" s="8"/>
      <c r="BB48" s="8"/>
      <c r="BC48" s="8"/>
    </row>
    <row r="49" spans="2:52" s="5" customFormat="1" ht="14.1" customHeight="1" thickBot="1" x14ac:dyDescent="0.25">
      <c r="B49" s="127" t="s">
        <v>89</v>
      </c>
      <c r="C49" s="126"/>
      <c r="D49" s="126">
        <v>164.2</v>
      </c>
      <c r="E49" s="126">
        <v>167.8</v>
      </c>
      <c r="F49" s="126">
        <v>158.5</v>
      </c>
      <c r="G49" s="126">
        <v>136.4</v>
      </c>
      <c r="H49" s="126">
        <v>160.1</v>
      </c>
      <c r="I49" s="126">
        <v>176.75081500000002</v>
      </c>
      <c r="J49" s="126">
        <v>179.68248300000002</v>
      </c>
      <c r="K49" s="126">
        <v>189.17184300000002</v>
      </c>
      <c r="L49" s="134">
        <v>199.72511499999999</v>
      </c>
      <c r="M49" s="37"/>
      <c r="N49" s="37"/>
      <c r="O49" s="26"/>
      <c r="P49" s="26"/>
      <c r="Q49" s="26"/>
      <c r="S49" s="133">
        <v>41.9</v>
      </c>
      <c r="T49" s="126">
        <v>43.8</v>
      </c>
      <c r="U49" s="126">
        <v>41.3</v>
      </c>
      <c r="V49" s="126">
        <v>40.799999999999997</v>
      </c>
      <c r="W49" s="133">
        <v>37</v>
      </c>
      <c r="X49" s="126">
        <v>40</v>
      </c>
      <c r="Y49" s="126">
        <v>40.299999999999997</v>
      </c>
      <c r="Z49" s="134">
        <v>41.4</v>
      </c>
      <c r="AA49" s="126">
        <v>38.200000000000003</v>
      </c>
      <c r="AB49" s="126">
        <v>25.3</v>
      </c>
      <c r="AC49" s="126">
        <v>36.4</v>
      </c>
      <c r="AD49" s="126">
        <v>36.5</v>
      </c>
      <c r="AE49" s="133">
        <v>35.5</v>
      </c>
      <c r="AF49" s="126">
        <v>39.1</v>
      </c>
      <c r="AG49" s="126">
        <v>41.2</v>
      </c>
      <c r="AH49" s="134">
        <v>44.3</v>
      </c>
      <c r="AI49" s="126">
        <v>42.7</v>
      </c>
      <c r="AJ49" s="126">
        <v>45.3</v>
      </c>
      <c r="AK49" s="126">
        <v>44.5</v>
      </c>
      <c r="AL49" s="126">
        <v>44.3</v>
      </c>
      <c r="AM49" s="133">
        <v>42.51061</v>
      </c>
      <c r="AN49" s="126">
        <v>44.092368</v>
      </c>
      <c r="AO49" s="126">
        <v>46.129112999999997</v>
      </c>
      <c r="AP49" s="134">
        <v>46.950392000000001</v>
      </c>
      <c r="AQ49" s="126">
        <v>45.305025000000001</v>
      </c>
      <c r="AR49" s="126">
        <v>46.922647999999995</v>
      </c>
      <c r="AS49" s="126">
        <v>48.346170000000001</v>
      </c>
      <c r="AT49" s="134">
        <v>48.597999999999999</v>
      </c>
      <c r="AU49" s="126">
        <v>46.648863000000006</v>
      </c>
      <c r="AV49" s="126">
        <v>49.503804000000002</v>
      </c>
      <c r="AW49" s="126">
        <v>51.437936000000008</v>
      </c>
      <c r="AX49" s="134">
        <v>52.134512000000001</v>
      </c>
      <c r="AY49" s="126">
        <v>47.621597000000001</v>
      </c>
      <c r="AZ49" s="126">
        <v>53.255262000000002</v>
      </c>
    </row>
    <row r="50" spans="2:52" ht="13.5" thickTop="1" x14ac:dyDescent="0.2"/>
  </sheetData>
  <sheetProtection algorithmName="SHA-512" hashValue="1NkzxVtebu1QeOAfs6dBgs9mnCZh7NgCxiSewdfpAwd4FBkuo1zGmmWXx+bGdRD+izkH+0HZWGhlgy8zGlqmzg==" saltValue="2vYdIvthWbw7mRl79ZQLSw==" spinCount="100000" sheet="1" objects="1" scenarios="1"/>
  <phoneticPr fontId="4" type="noConversion"/>
  <pageMargins left="0.7" right="0.7" top="0.75" bottom="0.75" header="0.3" footer="0.3"/>
  <pageSetup paperSize="9" orientation="portrait" r:id="rId1"/>
  <headerFooter>
    <oddHeader>&amp;L&amp;"arial"&amp;10&amp;K737373 ADNOC Classification: Public&amp;1#_x000D_</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BB5A3B-2D5D-4C38-926D-1747960DF8F4}">
  <sheetPr>
    <pageSetUpPr autoPageBreaks="0"/>
  </sheetPr>
  <dimension ref="B1:BC23"/>
  <sheetViews>
    <sheetView showGridLines="0" zoomScale="120" zoomScaleNormal="120" workbookViewId="0">
      <pane xSplit="2" ySplit="7" topLeftCell="AU8" activePane="bottomRight" state="frozen"/>
      <selection activeCell="G28" sqref="G28"/>
      <selection pane="topRight" activeCell="G28" sqref="G28"/>
      <selection pane="bottomLeft" activeCell="G28" sqref="G28"/>
      <selection pane="bottomRight" activeCell="B1" sqref="B1"/>
    </sheetView>
  </sheetViews>
  <sheetFormatPr defaultColWidth="9.59765625" defaultRowHeight="12.75" x14ac:dyDescent="0.2"/>
  <cols>
    <col min="1" max="1" width="3" style="6" customWidth="1"/>
    <col min="2" max="2" width="81" style="6" customWidth="1"/>
    <col min="3" max="4" width="13" style="6" hidden="1" customWidth="1"/>
    <col min="5" max="12" width="13" style="6" customWidth="1"/>
    <col min="13" max="17" width="13" style="6" hidden="1" customWidth="1"/>
    <col min="18" max="52" width="13" style="6" customWidth="1"/>
    <col min="53" max="55" width="9.59765625" style="3"/>
    <col min="56" max="16384" width="9.59765625" style="6"/>
  </cols>
  <sheetData>
    <row r="1" spans="2:52" x14ac:dyDescent="0.2">
      <c r="B1" s="4" t="s">
        <v>303</v>
      </c>
      <c r="M1" s="7"/>
      <c r="N1" s="7"/>
      <c r="O1" s="7"/>
      <c r="P1" s="7"/>
      <c r="Q1" s="7"/>
    </row>
    <row r="2" spans="2:52" x14ac:dyDescent="0.2">
      <c r="M2" s="7"/>
      <c r="N2" s="7"/>
      <c r="O2" s="7"/>
      <c r="P2" s="7"/>
      <c r="Q2" s="7"/>
    </row>
    <row r="3" spans="2:52" ht="18.75" x14ac:dyDescent="0.25">
      <c r="B3" s="15" t="s">
        <v>90</v>
      </c>
      <c r="M3" s="7"/>
      <c r="N3" s="7"/>
      <c r="O3" s="7"/>
      <c r="P3" s="7"/>
      <c r="Q3" s="7"/>
    </row>
    <row r="4" spans="2:52" ht="24.95" customHeight="1" thickBot="1" x14ac:dyDescent="0.25">
      <c r="B4" s="17"/>
      <c r="C4" s="17"/>
      <c r="D4" s="17"/>
      <c r="E4" s="17"/>
      <c r="F4" s="17"/>
      <c r="G4" s="17"/>
      <c r="H4" s="17"/>
      <c r="I4" s="17"/>
      <c r="J4" s="17"/>
      <c r="K4" s="17"/>
      <c r="L4" s="17"/>
      <c r="M4" s="7"/>
      <c r="N4" s="7"/>
      <c r="O4" s="7"/>
      <c r="P4" s="7"/>
      <c r="Q4" s="7"/>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c r="AZ4" s="17"/>
    </row>
    <row r="5" spans="2:52" s="8" customFormat="1" ht="14.1" customHeight="1" x14ac:dyDescent="0.2">
      <c r="M5" s="9"/>
      <c r="N5" s="9"/>
      <c r="O5" s="9"/>
      <c r="P5" s="9"/>
      <c r="Q5" s="9"/>
      <c r="R5" s="5"/>
    </row>
    <row r="6" spans="2:52" ht="14.1" customHeight="1" x14ac:dyDescent="0.2">
      <c r="B6" s="99" t="s">
        <v>305</v>
      </c>
      <c r="C6" s="8"/>
      <c r="D6" s="8"/>
      <c r="E6" s="8"/>
      <c r="F6" s="8"/>
      <c r="G6" s="8"/>
      <c r="H6" s="8"/>
      <c r="I6" s="8"/>
      <c r="J6" s="8"/>
      <c r="K6" s="8"/>
      <c r="L6" s="8"/>
      <c r="M6" s="8"/>
      <c r="N6" s="8"/>
      <c r="O6" s="5"/>
      <c r="P6" s="5"/>
      <c r="Q6" s="5"/>
      <c r="R6" s="5"/>
      <c r="S6" s="8"/>
      <c r="T6" s="8"/>
      <c r="U6" s="8"/>
      <c r="V6" s="8"/>
      <c r="W6" s="8"/>
      <c r="X6" s="8"/>
      <c r="Y6" s="8"/>
      <c r="Z6" s="8"/>
      <c r="AA6" s="8"/>
      <c r="AB6" s="8"/>
      <c r="AC6" s="8"/>
      <c r="AD6" s="8"/>
      <c r="AE6" s="8"/>
      <c r="AF6" s="8"/>
      <c r="AG6" s="8"/>
      <c r="AH6" s="8"/>
      <c r="AI6" s="8"/>
      <c r="AJ6" s="47"/>
      <c r="AK6" s="47"/>
      <c r="AL6" s="47"/>
      <c r="AM6" s="48"/>
      <c r="AN6" s="47"/>
      <c r="AO6" s="47"/>
      <c r="AP6" s="47"/>
      <c r="AQ6" s="47"/>
      <c r="AR6" s="47"/>
      <c r="AS6" s="47"/>
      <c r="AT6" s="47"/>
      <c r="AU6" s="47"/>
      <c r="AV6" s="47"/>
      <c r="AW6" s="47"/>
      <c r="AX6" s="47"/>
      <c r="AY6" s="47"/>
      <c r="AZ6" s="47"/>
    </row>
    <row r="7" spans="2:52" s="8" customFormat="1" ht="14.1" customHeight="1" x14ac:dyDescent="0.2">
      <c r="B7" s="18"/>
      <c r="C7" s="19"/>
      <c r="D7" s="19">
        <v>2017</v>
      </c>
      <c r="E7" s="19">
        <v>2018</v>
      </c>
      <c r="F7" s="19">
        <v>2019</v>
      </c>
      <c r="G7" s="19">
        <v>2020</v>
      </c>
      <c r="H7" s="19">
        <v>2021</v>
      </c>
      <c r="I7" s="19">
        <v>2022</v>
      </c>
      <c r="J7" s="19">
        <v>2023</v>
      </c>
      <c r="K7" s="19">
        <v>2024</v>
      </c>
      <c r="L7" s="192">
        <v>2025</v>
      </c>
      <c r="M7" s="10">
        <f t="shared" ref="M7:Q7" si="0">L7+1</f>
        <v>2026</v>
      </c>
      <c r="N7" s="10">
        <f t="shared" si="0"/>
        <v>2027</v>
      </c>
      <c r="O7" s="10">
        <f t="shared" si="0"/>
        <v>2028</v>
      </c>
      <c r="P7" s="10">
        <f t="shared" si="0"/>
        <v>2029</v>
      </c>
      <c r="Q7" s="10">
        <f t="shared" si="0"/>
        <v>2030</v>
      </c>
      <c r="R7" s="5"/>
      <c r="S7" s="22" t="s">
        <v>14</v>
      </c>
      <c r="T7" s="20" t="s">
        <v>15</v>
      </c>
      <c r="U7" s="20" t="s">
        <v>16</v>
      </c>
      <c r="V7" s="20" t="s">
        <v>17</v>
      </c>
      <c r="W7" s="22" t="s">
        <v>18</v>
      </c>
      <c r="X7" s="20" t="s">
        <v>19</v>
      </c>
      <c r="Y7" s="20" t="s">
        <v>20</v>
      </c>
      <c r="Z7" s="20" t="s">
        <v>21</v>
      </c>
      <c r="AA7" s="22" t="s">
        <v>22</v>
      </c>
      <c r="AB7" s="20" t="s">
        <v>23</v>
      </c>
      <c r="AC7" s="20" t="s">
        <v>24</v>
      </c>
      <c r="AD7" s="23" t="s">
        <v>25</v>
      </c>
      <c r="AE7" s="20" t="s">
        <v>26</v>
      </c>
      <c r="AF7" s="20" t="s">
        <v>27</v>
      </c>
      <c r="AG7" s="20" t="s">
        <v>28</v>
      </c>
      <c r="AH7" s="20" t="s">
        <v>29</v>
      </c>
      <c r="AI7" s="22" t="s">
        <v>30</v>
      </c>
      <c r="AJ7" s="20" t="s">
        <v>31</v>
      </c>
      <c r="AK7" s="20" t="s">
        <v>32</v>
      </c>
      <c r="AL7" s="23" t="s">
        <v>33</v>
      </c>
      <c r="AM7" s="22" t="s">
        <v>34</v>
      </c>
      <c r="AN7" s="21" t="s">
        <v>35</v>
      </c>
      <c r="AO7" s="21" t="s">
        <v>36</v>
      </c>
      <c r="AP7" s="23" t="s">
        <v>37</v>
      </c>
      <c r="AQ7" s="20" t="s">
        <v>38</v>
      </c>
      <c r="AR7" s="21" t="s">
        <v>39</v>
      </c>
      <c r="AS7" s="21" t="s">
        <v>40</v>
      </c>
      <c r="AT7" s="23" t="s">
        <v>41</v>
      </c>
      <c r="AU7" s="20" t="s">
        <v>263</v>
      </c>
      <c r="AV7" s="21" t="s">
        <v>273</v>
      </c>
      <c r="AW7" s="21" t="s">
        <v>292</v>
      </c>
      <c r="AX7" s="23" t="s">
        <v>297</v>
      </c>
      <c r="AY7" s="20" t="s">
        <v>299</v>
      </c>
      <c r="AZ7" s="20" t="s">
        <v>304</v>
      </c>
    </row>
    <row r="8" spans="2:52" ht="14.1" customHeight="1" x14ac:dyDescent="0.2">
      <c r="B8" s="8" t="s">
        <v>306</v>
      </c>
      <c r="C8" s="32"/>
      <c r="D8" s="32">
        <v>235</v>
      </c>
      <c r="E8" s="32">
        <v>250</v>
      </c>
      <c r="F8" s="33">
        <v>264</v>
      </c>
      <c r="G8" s="33">
        <v>326</v>
      </c>
      <c r="H8" s="33">
        <v>346</v>
      </c>
      <c r="I8" s="33">
        <v>362</v>
      </c>
      <c r="J8" s="33">
        <v>359</v>
      </c>
      <c r="K8" s="33">
        <v>373</v>
      </c>
      <c r="L8" s="109">
        <v>384</v>
      </c>
      <c r="M8" s="32"/>
      <c r="N8" s="32"/>
      <c r="O8" s="8"/>
      <c r="P8" s="8"/>
      <c r="Q8" s="8"/>
      <c r="R8" s="8"/>
      <c r="S8" s="108">
        <v>238</v>
      </c>
      <c r="T8" s="32">
        <v>240</v>
      </c>
      <c r="U8" s="32">
        <v>241</v>
      </c>
      <c r="V8" s="32">
        <v>250</v>
      </c>
      <c r="W8" s="108">
        <v>252</v>
      </c>
      <c r="X8" s="32">
        <v>262</v>
      </c>
      <c r="Y8" s="32">
        <v>264</v>
      </c>
      <c r="Z8" s="32">
        <v>264</v>
      </c>
      <c r="AA8" s="108">
        <v>269</v>
      </c>
      <c r="AB8" s="32">
        <v>288</v>
      </c>
      <c r="AC8" s="32">
        <v>299</v>
      </c>
      <c r="AD8" s="109">
        <v>326</v>
      </c>
      <c r="AE8" s="32">
        <v>332</v>
      </c>
      <c r="AF8" s="32">
        <v>340</v>
      </c>
      <c r="AG8" s="32">
        <v>342</v>
      </c>
      <c r="AH8" s="32">
        <v>346</v>
      </c>
      <c r="AI8" s="108">
        <v>350</v>
      </c>
      <c r="AJ8" s="32">
        <v>359</v>
      </c>
      <c r="AK8" s="32">
        <v>366</v>
      </c>
      <c r="AL8" s="109">
        <v>362</v>
      </c>
      <c r="AM8" s="108">
        <v>345</v>
      </c>
      <c r="AN8" s="32">
        <v>351</v>
      </c>
      <c r="AO8" s="32">
        <v>355</v>
      </c>
      <c r="AP8" s="109">
        <v>359</v>
      </c>
      <c r="AQ8" s="32">
        <v>361</v>
      </c>
      <c r="AR8" s="32">
        <v>365</v>
      </c>
      <c r="AS8" s="32">
        <v>366</v>
      </c>
      <c r="AT8" s="109">
        <v>373</v>
      </c>
      <c r="AU8" s="32">
        <v>378</v>
      </c>
      <c r="AV8" s="32">
        <v>379</v>
      </c>
      <c r="AW8" s="32">
        <v>382</v>
      </c>
      <c r="AX8" s="109">
        <v>384</v>
      </c>
      <c r="AY8" s="32">
        <v>386</v>
      </c>
      <c r="AZ8" s="32">
        <v>387</v>
      </c>
    </row>
    <row r="9" spans="2:52" ht="14.1" customHeight="1" x14ac:dyDescent="0.2">
      <c r="B9" s="8"/>
      <c r="C9" s="43"/>
      <c r="D9" s="43"/>
      <c r="E9" s="43"/>
      <c r="F9" s="43"/>
      <c r="G9" s="43"/>
      <c r="H9" s="44"/>
      <c r="I9" s="49"/>
      <c r="J9" s="49"/>
      <c r="K9" s="49"/>
      <c r="L9" s="194"/>
      <c r="M9" s="49"/>
      <c r="N9" s="49"/>
      <c r="O9" s="8"/>
      <c r="P9" s="8"/>
      <c r="Q9" s="8"/>
      <c r="R9" s="8"/>
      <c r="S9" s="129"/>
      <c r="T9" s="43"/>
      <c r="U9" s="43"/>
      <c r="V9" s="43"/>
      <c r="W9" s="129"/>
      <c r="X9" s="43"/>
      <c r="Y9" s="43"/>
      <c r="Z9" s="43"/>
      <c r="AA9" s="129"/>
      <c r="AB9" s="43"/>
      <c r="AC9" s="43"/>
      <c r="AD9" s="130"/>
      <c r="AE9" s="43"/>
      <c r="AF9" s="43"/>
      <c r="AG9" s="43"/>
      <c r="AH9" s="43"/>
      <c r="AI9" s="129"/>
      <c r="AJ9" s="43"/>
      <c r="AK9" s="43"/>
      <c r="AL9" s="130"/>
      <c r="AM9" s="129"/>
      <c r="AN9" s="43"/>
      <c r="AO9" s="43"/>
      <c r="AP9" s="130"/>
      <c r="AQ9" s="43"/>
      <c r="AR9" s="43"/>
      <c r="AS9" s="43"/>
      <c r="AT9" s="130"/>
      <c r="AU9" s="43"/>
      <c r="AV9" s="43"/>
      <c r="AW9" s="43"/>
      <c r="AX9" s="130"/>
      <c r="AY9" s="43"/>
      <c r="AZ9" s="43"/>
    </row>
    <row r="10" spans="2:52" ht="14.1" customHeight="1" x14ac:dyDescent="0.2">
      <c r="B10" s="8" t="s">
        <v>91</v>
      </c>
      <c r="C10" s="43"/>
      <c r="D10" s="43">
        <v>47.8</v>
      </c>
      <c r="E10" s="43">
        <v>42.7</v>
      </c>
      <c r="F10" s="43">
        <v>46.9</v>
      </c>
      <c r="G10" s="43">
        <v>31.1</v>
      </c>
      <c r="H10" s="44">
        <v>34.4</v>
      </c>
      <c r="I10" s="44">
        <v>39.6</v>
      </c>
      <c r="J10" s="44">
        <v>44.771006000000007</v>
      </c>
      <c r="K10" s="44">
        <v>49.327844999999996</v>
      </c>
      <c r="L10" s="195">
        <v>53.901117000000006</v>
      </c>
      <c r="M10" s="44"/>
      <c r="N10" s="44"/>
      <c r="O10" s="8"/>
      <c r="P10" s="8"/>
      <c r="Q10" s="8"/>
      <c r="R10" s="8"/>
      <c r="S10" s="129">
        <v>10.199999999999999</v>
      </c>
      <c r="T10" s="43">
        <v>9.9</v>
      </c>
      <c r="U10" s="43">
        <v>10.8</v>
      </c>
      <c r="V10" s="43">
        <v>11.7</v>
      </c>
      <c r="W10" s="129">
        <v>11.7</v>
      </c>
      <c r="X10" s="43">
        <v>11.6</v>
      </c>
      <c r="Y10" s="43">
        <v>11.7</v>
      </c>
      <c r="Z10" s="43">
        <v>11.6</v>
      </c>
      <c r="AA10" s="129">
        <v>9.6999999999999993</v>
      </c>
      <c r="AB10" s="43">
        <v>5.8</v>
      </c>
      <c r="AC10" s="43">
        <v>8</v>
      </c>
      <c r="AD10" s="130">
        <v>7.6</v>
      </c>
      <c r="AE10" s="43">
        <v>8</v>
      </c>
      <c r="AF10" s="43">
        <v>8.1</v>
      </c>
      <c r="AG10" s="43">
        <v>8.4</v>
      </c>
      <c r="AH10" s="43">
        <v>9.9</v>
      </c>
      <c r="AI10" s="129">
        <v>9.5702590000000001</v>
      </c>
      <c r="AJ10" s="43">
        <v>9.4</v>
      </c>
      <c r="AK10" s="43">
        <v>9.9</v>
      </c>
      <c r="AL10" s="130">
        <v>10.824823</v>
      </c>
      <c r="AM10" s="129">
        <v>10.590961</v>
      </c>
      <c r="AN10" s="43">
        <v>10.996926</v>
      </c>
      <c r="AO10" s="43">
        <v>11.248188000000001</v>
      </c>
      <c r="AP10" s="130">
        <v>11.934931000000001</v>
      </c>
      <c r="AQ10" s="43">
        <v>11.325780999999999</v>
      </c>
      <c r="AR10" s="43">
        <v>12.191615000000001</v>
      </c>
      <c r="AS10" s="43">
        <v>12.411448999999999</v>
      </c>
      <c r="AT10" s="130">
        <v>13.399000000000001</v>
      </c>
      <c r="AU10" s="43">
        <v>12.293484000000001</v>
      </c>
      <c r="AV10" s="43">
        <v>13.673358</v>
      </c>
      <c r="AW10" s="43">
        <v>13.621811000000001</v>
      </c>
      <c r="AX10" s="130">
        <v>14.312464</v>
      </c>
      <c r="AY10" s="43">
        <v>12.598807999999998</v>
      </c>
      <c r="AZ10" s="43">
        <v>13.761168000000001</v>
      </c>
    </row>
    <row r="11" spans="2:52" ht="14.1" customHeight="1" x14ac:dyDescent="0.2">
      <c r="B11" s="8"/>
      <c r="C11" s="32"/>
      <c r="D11" s="32"/>
      <c r="E11" s="32"/>
      <c r="F11" s="33"/>
      <c r="G11" s="33"/>
      <c r="H11" s="33"/>
      <c r="I11" s="33"/>
      <c r="J11" s="33"/>
      <c r="K11" s="33"/>
      <c r="L11" s="109"/>
      <c r="M11" s="32"/>
      <c r="N11" s="32"/>
      <c r="O11" s="8"/>
      <c r="P11" s="8"/>
      <c r="Q11" s="8"/>
      <c r="R11" s="8"/>
      <c r="S11" s="108"/>
      <c r="T11" s="32"/>
      <c r="U11" s="32"/>
      <c r="V11" s="32"/>
      <c r="W11" s="108"/>
      <c r="X11" s="32"/>
      <c r="Y11" s="32"/>
      <c r="Z11" s="32"/>
      <c r="AA11" s="108"/>
      <c r="AB11" s="32"/>
      <c r="AC11" s="32"/>
      <c r="AD11" s="109"/>
      <c r="AE11" s="32"/>
      <c r="AF11" s="32"/>
      <c r="AG11" s="32"/>
      <c r="AH11" s="32"/>
      <c r="AI11" s="108"/>
      <c r="AJ11" s="32"/>
      <c r="AK11" s="32"/>
      <c r="AL11" s="109"/>
      <c r="AM11" s="108"/>
      <c r="AN11" s="32"/>
      <c r="AO11" s="32"/>
      <c r="AP11" s="109"/>
      <c r="AQ11" s="32"/>
      <c r="AR11" s="32"/>
      <c r="AS11" s="32"/>
      <c r="AT11" s="109"/>
      <c r="AU11" s="32"/>
      <c r="AV11" s="32"/>
      <c r="AW11" s="32"/>
      <c r="AX11" s="109"/>
      <c r="AY11" s="32"/>
      <c r="AZ11" s="32"/>
    </row>
    <row r="12" spans="2:52" ht="14.1" customHeight="1" x14ac:dyDescent="0.2">
      <c r="B12" s="50" t="s">
        <v>92</v>
      </c>
      <c r="C12" s="32"/>
      <c r="D12" s="32"/>
      <c r="E12" s="52">
        <v>0.26881817801466862</v>
      </c>
      <c r="F12" s="52">
        <v>0.3170602497449857</v>
      </c>
      <c r="G12" s="52">
        <v>0.22967424968052491</v>
      </c>
      <c r="H12" s="52">
        <v>0.21230088206608866</v>
      </c>
      <c r="I12" s="52">
        <v>0.21663929031242216</v>
      </c>
      <c r="J12" s="52">
        <v>0.24707817768108309</v>
      </c>
      <c r="K12" s="52">
        <v>0.26077552140856286</v>
      </c>
      <c r="L12" s="118">
        <v>0.26561625757386198</v>
      </c>
      <c r="M12" s="52"/>
      <c r="N12" s="52"/>
      <c r="O12" s="51"/>
      <c r="P12" s="51"/>
      <c r="Q12" s="51"/>
      <c r="R12" s="51"/>
      <c r="S12" s="117">
        <v>0.25679947601741249</v>
      </c>
      <c r="T12" s="52">
        <v>0.23793006069853315</v>
      </c>
      <c r="U12" s="52">
        <v>0.27813122664669637</v>
      </c>
      <c r="V12" s="52">
        <v>0.30487664238692275</v>
      </c>
      <c r="W12" s="117">
        <v>0.33420876749141037</v>
      </c>
      <c r="X12" s="52">
        <v>0.30798689989566941</v>
      </c>
      <c r="Y12" s="52">
        <v>0.3249309824438904</v>
      </c>
      <c r="Z12" s="52">
        <v>0.30282193706714128</v>
      </c>
      <c r="AA12" s="117">
        <v>0.26626743675803793</v>
      </c>
      <c r="AB12" s="52">
        <v>0.23403751879345158</v>
      </c>
      <c r="AC12" s="52">
        <v>0.21976784905268251</v>
      </c>
      <c r="AD12" s="118">
        <v>0.1985141637903266</v>
      </c>
      <c r="AE12" s="52">
        <v>0.2199550338592447</v>
      </c>
      <c r="AF12" s="52">
        <v>0.20197489849932351</v>
      </c>
      <c r="AG12" s="52">
        <v>0.20267052383879205</v>
      </c>
      <c r="AH12" s="52">
        <v>0.22417530192127463</v>
      </c>
      <c r="AI12" s="117">
        <v>0.21779508299386691</v>
      </c>
      <c r="AJ12" s="52">
        <v>0.198268208797478</v>
      </c>
      <c r="AK12" s="52">
        <v>0.21324418581319179</v>
      </c>
      <c r="AL12" s="118">
        <v>0.23778215441226216</v>
      </c>
      <c r="AM12" s="117">
        <v>0.24365765496922812</v>
      </c>
      <c r="AN12" s="52">
        <v>0.24806832160025113</v>
      </c>
      <c r="AO12" s="52">
        <v>0.24172329252729766</v>
      </c>
      <c r="AP12" s="118">
        <v>0.25435691529926668</v>
      </c>
      <c r="AQ12" s="52">
        <v>0.24499346387193835</v>
      </c>
      <c r="AR12" s="52">
        <v>0.2608695652173913</v>
      </c>
      <c r="AS12" s="52">
        <v>0.25920786327096196</v>
      </c>
      <c r="AT12" s="118">
        <v>0.27686990998516692</v>
      </c>
      <c r="AU12" s="52">
        <v>0.25217805266768784</v>
      </c>
      <c r="AV12" s="52">
        <v>0.27226708259127391</v>
      </c>
      <c r="AW12" s="52">
        <v>0.26019090477247658</v>
      </c>
      <c r="AX12" s="118">
        <v>0.27670287728209209</v>
      </c>
      <c r="AY12" s="52">
        <v>0.25857068055405164</v>
      </c>
      <c r="AZ12" s="52">
        <v>0.26022433759362212</v>
      </c>
    </row>
    <row r="13" spans="2:52" ht="14.1" customHeight="1" x14ac:dyDescent="0.2">
      <c r="B13" s="8"/>
      <c r="C13" s="8"/>
      <c r="D13" s="8"/>
      <c r="E13" s="8"/>
      <c r="F13" s="8"/>
      <c r="G13" s="8"/>
      <c r="H13" s="8"/>
      <c r="I13" s="8"/>
      <c r="J13" s="8"/>
      <c r="K13" s="8"/>
      <c r="L13" s="132"/>
      <c r="M13" s="8"/>
      <c r="N13" s="8"/>
      <c r="O13" s="8"/>
      <c r="P13" s="8"/>
      <c r="Q13" s="8"/>
      <c r="R13" s="8"/>
      <c r="S13" s="131"/>
      <c r="T13" s="8"/>
      <c r="U13" s="8"/>
      <c r="V13" s="8"/>
      <c r="W13" s="131"/>
      <c r="X13" s="8"/>
      <c r="Y13" s="8"/>
      <c r="Z13" s="8"/>
      <c r="AA13" s="131"/>
      <c r="AB13" s="8"/>
      <c r="AC13" s="8"/>
      <c r="AD13" s="132"/>
      <c r="AE13" s="8"/>
      <c r="AF13" s="8"/>
      <c r="AG13" s="8"/>
      <c r="AH13" s="8"/>
      <c r="AI13" s="131"/>
      <c r="AJ13" s="8"/>
      <c r="AK13" s="8"/>
      <c r="AL13" s="132"/>
      <c r="AM13" s="131"/>
      <c r="AN13" s="8"/>
      <c r="AO13" s="8"/>
      <c r="AP13" s="132"/>
      <c r="AQ13" s="8"/>
      <c r="AR13" s="8"/>
      <c r="AS13" s="8"/>
      <c r="AT13" s="132"/>
      <c r="AU13" s="8"/>
      <c r="AV13" s="8"/>
      <c r="AW13" s="8"/>
      <c r="AX13" s="132"/>
      <c r="AY13" s="8"/>
      <c r="AZ13" s="8"/>
    </row>
    <row r="14" spans="2:52" ht="14.1" customHeight="1" x14ac:dyDescent="0.2">
      <c r="B14" s="8" t="s">
        <v>93</v>
      </c>
      <c r="C14" s="43"/>
      <c r="D14" s="43">
        <v>4.2199836645793631</v>
      </c>
      <c r="E14" s="43">
        <v>4.927851892186224</v>
      </c>
      <c r="F14" s="53">
        <v>5.1728832017424446</v>
      </c>
      <c r="G14" s="53">
        <v>6.2891369452763408</v>
      </c>
      <c r="H14" s="53">
        <v>6.3163626463381428</v>
      </c>
      <c r="I14" s="53">
        <v>5.9896542335965153</v>
      </c>
      <c r="J14" s="53">
        <v>6.0310448505990131</v>
      </c>
      <c r="K14" s="53">
        <v>6.0377759286987978</v>
      </c>
      <c r="L14" s="130">
        <v>6.1347529756803096</v>
      </c>
      <c r="M14" s="43"/>
      <c r="N14" s="43"/>
      <c r="O14" s="8"/>
      <c r="P14" s="8"/>
      <c r="Q14" s="8"/>
      <c r="R14" s="8"/>
      <c r="S14" s="129">
        <v>4.5466920773209907</v>
      </c>
      <c r="T14" s="43">
        <v>5.0912060985570378</v>
      </c>
      <c r="U14" s="43">
        <v>5.00952899537163</v>
      </c>
      <c r="V14" s="43">
        <v>5.0367546964334329</v>
      </c>
      <c r="W14" s="129">
        <v>5.1456575006806418</v>
      </c>
      <c r="X14" s="43">
        <v>5.1728832017424446</v>
      </c>
      <c r="Y14" s="43">
        <v>5.3362374081132593</v>
      </c>
      <c r="Z14" s="43">
        <v>5.3090117070514564</v>
      </c>
      <c r="AA14" s="129">
        <v>5.8535257282875035</v>
      </c>
      <c r="AB14" s="43">
        <v>6.9425537707595968</v>
      </c>
      <c r="AC14" s="43">
        <v>6.2891369452763408</v>
      </c>
      <c r="AD14" s="130">
        <v>6.3980397495235506</v>
      </c>
      <c r="AE14" s="43">
        <v>6.3980397495235506</v>
      </c>
      <c r="AF14" s="43">
        <v>6.3980397495235506</v>
      </c>
      <c r="AG14" s="43">
        <v>6.4252654505853526</v>
      </c>
      <c r="AH14" s="43">
        <v>6.0713313367819222</v>
      </c>
      <c r="AI14" s="129">
        <v>6.0985570378437242</v>
      </c>
      <c r="AJ14" s="43">
        <v>5.8807514293493064</v>
      </c>
      <c r="AK14" s="43">
        <v>5.8807514293493064</v>
      </c>
      <c r="AL14" s="130">
        <v>6.125782738905527</v>
      </c>
      <c r="AM14" s="129">
        <v>6.1174053705778588</v>
      </c>
      <c r="AN14" s="43">
        <v>5.9448676861715901</v>
      </c>
      <c r="AO14" s="43">
        <v>5.858638759543803</v>
      </c>
      <c r="AP14" s="130">
        <v>6.1964569236845382</v>
      </c>
      <c r="AQ14" s="43">
        <v>6.2072310945098712</v>
      </c>
      <c r="AR14" s="43">
        <v>6.0120809012100338</v>
      </c>
      <c r="AS14" s="43">
        <v>5.8692745637445576</v>
      </c>
      <c r="AT14" s="130">
        <v>6.0781133627634309</v>
      </c>
      <c r="AU14" s="43">
        <v>6.2286221765957688</v>
      </c>
      <c r="AV14" s="43">
        <v>5.9768855075817147</v>
      </c>
      <c r="AW14" s="43">
        <v>5.878630463080782</v>
      </c>
      <c r="AX14" s="130">
        <v>6.4512908526691426</v>
      </c>
      <c r="AY14" s="43">
        <v>6.3783568408014979</v>
      </c>
      <c r="AZ14" s="43">
        <v>6.1555206070308524</v>
      </c>
    </row>
    <row r="15" spans="2:52" ht="14.1" customHeight="1" thickBot="1" x14ac:dyDescent="0.25">
      <c r="B15" s="127" t="s">
        <v>94</v>
      </c>
      <c r="C15" s="128"/>
      <c r="D15" s="128" t="s">
        <v>95</v>
      </c>
      <c r="E15" s="126">
        <v>6.3980397495235506</v>
      </c>
      <c r="F15" s="126">
        <v>6.5069425537707595</v>
      </c>
      <c r="G15" s="126">
        <v>7.7320991015518645</v>
      </c>
      <c r="H15" s="126">
        <v>7.2148107813776203</v>
      </c>
      <c r="I15" s="126">
        <v>6.9697794718213997</v>
      </c>
      <c r="J15" s="126">
        <v>7.1760214256335315</v>
      </c>
      <c r="K15" s="126">
        <v>7.2972622186613059</v>
      </c>
      <c r="L15" s="134">
        <v>7.1605681870876259</v>
      </c>
      <c r="M15" s="43"/>
      <c r="N15" s="43"/>
      <c r="O15" s="8"/>
      <c r="P15" s="8"/>
      <c r="Q15" s="8"/>
      <c r="R15" s="8"/>
      <c r="S15" s="133">
        <v>6.0985570378437242</v>
      </c>
      <c r="T15" s="126">
        <v>6.4797168527089575</v>
      </c>
      <c r="U15" s="126">
        <v>6.4524911516471546</v>
      </c>
      <c r="V15" s="126">
        <v>6.5341682548325615</v>
      </c>
      <c r="W15" s="133">
        <v>6.5886196569561664</v>
      </c>
      <c r="X15" s="126">
        <v>6.4252654505853526</v>
      </c>
      <c r="Y15" s="126">
        <v>6.2619112442145388</v>
      </c>
      <c r="Z15" s="126">
        <v>6.751973863326981</v>
      </c>
      <c r="AA15" s="133">
        <v>7.378164987748435</v>
      </c>
      <c r="AB15" s="126">
        <v>8.5216444323441323</v>
      </c>
      <c r="AC15" s="126">
        <v>7.5415191941192479</v>
      </c>
      <c r="AD15" s="134">
        <v>7.7593248026136674</v>
      </c>
      <c r="AE15" s="126">
        <v>7.5415191941192479</v>
      </c>
      <c r="AF15" s="126">
        <v>7.1331336781922134</v>
      </c>
      <c r="AG15" s="126">
        <v>7.1603593792540163</v>
      </c>
      <c r="AH15" s="126">
        <v>7.1059079771304114</v>
      </c>
      <c r="AI15" s="133">
        <v>7.1603593792540163</v>
      </c>
      <c r="AJ15" s="126">
        <v>6.7791995643887821</v>
      </c>
      <c r="AK15" s="126">
        <v>6.7791995643887821</v>
      </c>
      <c r="AL15" s="134">
        <v>7.1603593792540163</v>
      </c>
      <c r="AM15" s="133">
        <v>7.3318693549494141</v>
      </c>
      <c r="AN15" s="126">
        <v>7.007935221257882</v>
      </c>
      <c r="AO15" s="126">
        <v>6.898855724512706</v>
      </c>
      <c r="AP15" s="134">
        <v>7.4542679588111813</v>
      </c>
      <c r="AQ15" s="126">
        <v>7.523171174702906</v>
      </c>
      <c r="AR15" s="126">
        <v>7.1589923460579037</v>
      </c>
      <c r="AS15" s="126">
        <v>7.0032669932965392</v>
      </c>
      <c r="AT15" s="134">
        <v>7.5095446661366978</v>
      </c>
      <c r="AU15" s="126">
        <v>7.6187680750261082</v>
      </c>
      <c r="AV15" s="126">
        <v>6.9703618615108471</v>
      </c>
      <c r="AW15" s="126">
        <v>6.7708925557295485</v>
      </c>
      <c r="AX15" s="134">
        <v>7.3322007121568387</v>
      </c>
      <c r="AY15" s="126">
        <v>7.3580154947542695</v>
      </c>
      <c r="AZ15" s="126">
        <v>6.9991261658943378</v>
      </c>
    </row>
    <row r="16" spans="2:52" ht="14.1" customHeight="1" thickTop="1" x14ac:dyDescent="0.2">
      <c r="B16" s="11"/>
      <c r="O16" s="11"/>
      <c r="P16" s="11"/>
      <c r="Q16" s="11"/>
      <c r="R16" s="11"/>
    </row>
    <row r="17" spans="2:52" ht="14.1" customHeight="1" x14ac:dyDescent="0.2">
      <c r="B17" s="99" t="s">
        <v>307</v>
      </c>
    </row>
    <row r="18" spans="2:52" s="8" customFormat="1" ht="14.1" customHeight="1" x14ac:dyDescent="0.2">
      <c r="B18" s="18"/>
      <c r="C18" s="19"/>
      <c r="D18" s="19">
        <v>2017</v>
      </c>
      <c r="E18" s="19">
        <v>2018</v>
      </c>
      <c r="F18" s="19">
        <v>2019</v>
      </c>
      <c r="G18" s="19">
        <v>2020</v>
      </c>
      <c r="H18" s="19">
        <v>2021</v>
      </c>
      <c r="I18" s="19">
        <v>2022</v>
      </c>
      <c r="J18" s="19">
        <v>2023</v>
      </c>
      <c r="K18" s="19">
        <v>2024</v>
      </c>
      <c r="L18" s="192">
        <v>2025</v>
      </c>
      <c r="M18" s="10">
        <f t="shared" ref="M18" si="1">L18+1</f>
        <v>2026</v>
      </c>
      <c r="N18" s="10">
        <f t="shared" ref="N18" si="2">M18+1</f>
        <v>2027</v>
      </c>
      <c r="O18" s="10">
        <f t="shared" ref="O18" si="3">N18+1</f>
        <v>2028</v>
      </c>
      <c r="P18" s="10">
        <f t="shared" ref="P18" si="4">O18+1</f>
        <v>2029</v>
      </c>
      <c r="Q18" s="10">
        <f t="shared" ref="Q18" si="5">P18+1</f>
        <v>2030</v>
      </c>
      <c r="R18" s="5"/>
      <c r="S18" s="22" t="s">
        <v>14</v>
      </c>
      <c r="T18" s="20" t="s">
        <v>15</v>
      </c>
      <c r="U18" s="20" t="s">
        <v>16</v>
      </c>
      <c r="V18" s="20" t="s">
        <v>17</v>
      </c>
      <c r="W18" s="22" t="s">
        <v>18</v>
      </c>
      <c r="X18" s="20" t="s">
        <v>19</v>
      </c>
      <c r="Y18" s="20" t="s">
        <v>20</v>
      </c>
      <c r="Z18" s="20" t="s">
        <v>21</v>
      </c>
      <c r="AA18" s="22" t="s">
        <v>22</v>
      </c>
      <c r="AB18" s="20" t="s">
        <v>23</v>
      </c>
      <c r="AC18" s="20" t="s">
        <v>24</v>
      </c>
      <c r="AD18" s="23" t="s">
        <v>25</v>
      </c>
      <c r="AE18" s="20" t="s">
        <v>26</v>
      </c>
      <c r="AF18" s="20" t="s">
        <v>27</v>
      </c>
      <c r="AG18" s="20" t="s">
        <v>28</v>
      </c>
      <c r="AH18" s="20" t="s">
        <v>29</v>
      </c>
      <c r="AI18" s="22" t="s">
        <v>30</v>
      </c>
      <c r="AJ18" s="20" t="s">
        <v>31</v>
      </c>
      <c r="AK18" s="20" t="s">
        <v>32</v>
      </c>
      <c r="AL18" s="23" t="s">
        <v>33</v>
      </c>
      <c r="AM18" s="22" t="s">
        <v>34</v>
      </c>
      <c r="AN18" s="21" t="s">
        <v>35</v>
      </c>
      <c r="AO18" s="21" t="s">
        <v>36</v>
      </c>
      <c r="AP18" s="23" t="s">
        <v>37</v>
      </c>
      <c r="AQ18" s="20" t="s">
        <v>38</v>
      </c>
      <c r="AR18" s="21" t="s">
        <v>39</v>
      </c>
      <c r="AS18" s="21" t="s">
        <v>40</v>
      </c>
      <c r="AT18" s="23" t="s">
        <v>41</v>
      </c>
      <c r="AU18" s="20" t="s">
        <v>263</v>
      </c>
      <c r="AV18" s="21" t="s">
        <v>273</v>
      </c>
      <c r="AW18" s="21" t="s">
        <v>292</v>
      </c>
      <c r="AX18" s="23" t="s">
        <v>297</v>
      </c>
      <c r="AY18" s="20" t="s">
        <v>299</v>
      </c>
      <c r="AZ18" s="20" t="s">
        <v>304</v>
      </c>
    </row>
    <row r="19" spans="2:52" ht="14.1" customHeight="1" x14ac:dyDescent="0.2">
      <c r="B19" s="8" t="s">
        <v>260</v>
      </c>
      <c r="C19" s="43"/>
      <c r="D19" s="43"/>
      <c r="E19" s="32">
        <v>24</v>
      </c>
      <c r="F19" s="32">
        <v>26</v>
      </c>
      <c r="G19" s="32">
        <v>28</v>
      </c>
      <c r="H19" s="186">
        <v>30</v>
      </c>
      <c r="I19" s="186">
        <v>32</v>
      </c>
      <c r="J19" s="186">
        <v>34</v>
      </c>
      <c r="K19" s="186">
        <v>35</v>
      </c>
      <c r="L19" s="196">
        <v>37</v>
      </c>
      <c r="M19" s="186"/>
      <c r="N19" s="186"/>
      <c r="O19" s="46"/>
      <c r="P19" s="46"/>
      <c r="Q19" s="46"/>
      <c r="R19" s="46"/>
      <c r="S19" s="108">
        <v>21</v>
      </c>
      <c r="T19" s="32">
        <v>22</v>
      </c>
      <c r="U19" s="32">
        <v>22</v>
      </c>
      <c r="V19" s="32">
        <v>24</v>
      </c>
      <c r="W19" s="108">
        <v>25</v>
      </c>
      <c r="X19" s="32">
        <v>25</v>
      </c>
      <c r="Y19" s="32">
        <v>26</v>
      </c>
      <c r="Z19" s="32">
        <v>26</v>
      </c>
      <c r="AA19" s="108">
        <v>26</v>
      </c>
      <c r="AB19" s="32">
        <v>27</v>
      </c>
      <c r="AC19" s="32">
        <v>29</v>
      </c>
      <c r="AD19" s="109">
        <v>28</v>
      </c>
      <c r="AE19" s="32">
        <v>29</v>
      </c>
      <c r="AF19" s="32">
        <v>29</v>
      </c>
      <c r="AG19" s="32">
        <v>29</v>
      </c>
      <c r="AH19" s="32">
        <v>30</v>
      </c>
      <c r="AI19" s="108">
        <v>30</v>
      </c>
      <c r="AJ19" s="32">
        <v>31</v>
      </c>
      <c r="AK19" s="32">
        <v>32</v>
      </c>
      <c r="AL19" s="109">
        <v>32</v>
      </c>
      <c r="AM19" s="108">
        <v>33</v>
      </c>
      <c r="AN19" s="32">
        <v>33</v>
      </c>
      <c r="AO19" s="32">
        <v>33</v>
      </c>
      <c r="AP19" s="109">
        <v>34</v>
      </c>
      <c r="AQ19" s="32">
        <v>34</v>
      </c>
      <c r="AR19" s="32">
        <v>34</v>
      </c>
      <c r="AS19" s="32">
        <v>34</v>
      </c>
      <c r="AT19" s="109">
        <v>35</v>
      </c>
      <c r="AU19" s="32">
        <v>36</v>
      </c>
      <c r="AV19" s="32">
        <v>37</v>
      </c>
      <c r="AW19" s="32">
        <v>37</v>
      </c>
      <c r="AX19" s="109">
        <v>37</v>
      </c>
      <c r="AY19" s="32">
        <v>37</v>
      </c>
      <c r="AZ19" s="32">
        <v>37</v>
      </c>
    </row>
    <row r="20" spans="2:52" ht="14.1" customHeight="1" x14ac:dyDescent="0.2">
      <c r="B20" s="8"/>
      <c r="C20" s="43"/>
      <c r="D20" s="43"/>
      <c r="E20" s="43"/>
      <c r="F20" s="43"/>
      <c r="G20" s="43"/>
      <c r="H20" s="44"/>
      <c r="I20" s="44"/>
      <c r="J20" s="44"/>
      <c r="K20" s="44"/>
      <c r="L20" s="195"/>
      <c r="M20" s="44"/>
      <c r="N20" s="44"/>
      <c r="O20" s="8"/>
      <c r="P20" s="8"/>
      <c r="Q20" s="8"/>
      <c r="R20" s="8"/>
      <c r="S20" s="129"/>
      <c r="T20" s="43"/>
      <c r="U20" s="43"/>
      <c r="V20" s="43"/>
      <c r="W20" s="129"/>
      <c r="X20" s="43"/>
      <c r="Y20" s="43"/>
      <c r="Z20" s="43"/>
      <c r="AA20" s="129"/>
      <c r="AB20" s="43"/>
      <c r="AC20" s="43"/>
      <c r="AD20" s="130"/>
      <c r="AE20" s="43"/>
      <c r="AF20" s="43"/>
      <c r="AG20" s="43"/>
      <c r="AH20" s="43"/>
      <c r="AI20" s="129"/>
      <c r="AJ20" s="43"/>
      <c r="AK20" s="43"/>
      <c r="AL20" s="130"/>
      <c r="AM20" s="129"/>
      <c r="AN20" s="43"/>
      <c r="AO20" s="43"/>
      <c r="AP20" s="130"/>
      <c r="AQ20" s="43"/>
      <c r="AR20" s="43"/>
      <c r="AS20" s="43"/>
      <c r="AT20" s="130"/>
      <c r="AU20" s="43"/>
      <c r="AV20" s="43"/>
      <c r="AW20" s="43"/>
      <c r="AX20" s="130"/>
      <c r="AY20" s="43"/>
      <c r="AZ20" s="43"/>
    </row>
    <row r="21" spans="2:52" ht="14.1" customHeight="1" x14ac:dyDescent="0.2">
      <c r="B21" s="8" t="s">
        <v>261</v>
      </c>
      <c r="C21" s="43"/>
      <c r="D21" s="43"/>
      <c r="E21" s="32">
        <v>733.24300000000005</v>
      </c>
      <c r="F21" s="32">
        <v>767.12600000000009</v>
      </c>
      <c r="G21" s="32">
        <v>607.75299999999993</v>
      </c>
      <c r="H21" s="186">
        <v>836.78800000000001</v>
      </c>
      <c r="I21" s="186">
        <v>904.72</v>
      </c>
      <c r="J21" s="186">
        <v>1087.9839999999999</v>
      </c>
      <c r="K21" s="186">
        <v>1223.8420000000001</v>
      </c>
      <c r="L21" s="196">
        <v>1309.6689999999999</v>
      </c>
      <c r="M21" s="186"/>
      <c r="N21" s="186"/>
      <c r="O21" s="46"/>
      <c r="P21" s="46"/>
      <c r="Q21" s="46"/>
      <c r="R21" s="46"/>
      <c r="S21" s="108">
        <v>172.56399999999999</v>
      </c>
      <c r="T21" s="32">
        <v>199.97900000000001</v>
      </c>
      <c r="U21" s="32">
        <v>177.47499999999999</v>
      </c>
      <c r="V21" s="32">
        <v>183.22499999999999</v>
      </c>
      <c r="W21" s="108">
        <v>185.297</v>
      </c>
      <c r="X21" s="32">
        <v>194.62</v>
      </c>
      <c r="Y21" s="32">
        <v>191.28100000000001</v>
      </c>
      <c r="Z21" s="32">
        <v>195.928</v>
      </c>
      <c r="AA21" s="108">
        <v>183.67500000000001</v>
      </c>
      <c r="AB21" s="32">
        <v>32.128</v>
      </c>
      <c r="AC21" s="32">
        <v>194.905</v>
      </c>
      <c r="AD21" s="109">
        <v>197.04499999999999</v>
      </c>
      <c r="AE21" s="32">
        <v>216.755</v>
      </c>
      <c r="AF21" s="32">
        <v>198.744</v>
      </c>
      <c r="AG21" s="32">
        <v>205.19399999999999</v>
      </c>
      <c r="AH21" s="32">
        <v>216.095</v>
      </c>
      <c r="AI21" s="108">
        <v>236.297</v>
      </c>
      <c r="AJ21" s="32">
        <v>210.626</v>
      </c>
      <c r="AK21" s="32">
        <v>217.75399999999999</v>
      </c>
      <c r="AL21" s="109">
        <v>240.04300000000001</v>
      </c>
      <c r="AM21" s="108">
        <v>267.685</v>
      </c>
      <c r="AN21" s="32">
        <v>251.72499999999999</v>
      </c>
      <c r="AO21" s="32">
        <v>271.09199999999998</v>
      </c>
      <c r="AP21" s="109">
        <v>297.48200000000003</v>
      </c>
      <c r="AQ21" s="32">
        <v>305.87099999999998</v>
      </c>
      <c r="AR21" s="32">
        <v>289.589</v>
      </c>
      <c r="AS21" s="32">
        <v>304.40899999999999</v>
      </c>
      <c r="AT21" s="109">
        <v>323.97300000000001</v>
      </c>
      <c r="AU21" s="32">
        <v>316.65300000000002</v>
      </c>
      <c r="AV21" s="32">
        <v>323.82799999999997</v>
      </c>
      <c r="AW21" s="32">
        <v>330.01400000000001</v>
      </c>
      <c r="AX21" s="109">
        <v>339.17399999999998</v>
      </c>
      <c r="AY21" s="32">
        <v>335.67500000000001</v>
      </c>
      <c r="AZ21" s="32">
        <v>355.42599999999999</v>
      </c>
    </row>
    <row r="22" spans="2:52" ht="14.1" customHeight="1" thickBot="1" x14ac:dyDescent="0.25">
      <c r="B22" s="127" t="s">
        <v>262</v>
      </c>
      <c r="C22" s="128"/>
      <c r="D22" s="128"/>
      <c r="E22" s="136">
        <v>233.08700000000002</v>
      </c>
      <c r="F22" s="136">
        <v>234.23799999999997</v>
      </c>
      <c r="G22" s="136">
        <v>173.95400000000001</v>
      </c>
      <c r="H22" s="136">
        <v>253.482</v>
      </c>
      <c r="I22" s="136">
        <v>233.19499999999996</v>
      </c>
      <c r="J22" s="136">
        <v>231.40299999999999</v>
      </c>
      <c r="K22" s="136">
        <v>242.42599999999999</v>
      </c>
      <c r="L22" s="171">
        <v>278.88199999999995</v>
      </c>
      <c r="M22" s="32"/>
      <c r="N22" s="32"/>
      <c r="O22" s="46"/>
      <c r="P22" s="46"/>
      <c r="Q22" s="46"/>
      <c r="R22" s="46"/>
      <c r="S22" s="170">
        <v>58.828000000000003</v>
      </c>
      <c r="T22" s="136">
        <v>62.520999999999987</v>
      </c>
      <c r="U22" s="136">
        <v>55.26600000000002</v>
      </c>
      <c r="V22" s="136">
        <v>56.472000000000008</v>
      </c>
      <c r="W22" s="170">
        <v>56.620000000000005</v>
      </c>
      <c r="X22" s="136">
        <v>57.793999999999983</v>
      </c>
      <c r="Y22" s="136">
        <v>56.270999999999987</v>
      </c>
      <c r="Z22" s="136">
        <v>63.552999999999997</v>
      </c>
      <c r="AA22" s="170">
        <v>57.075999999999993</v>
      </c>
      <c r="AB22" s="136">
        <v>9.8370000000000033</v>
      </c>
      <c r="AC22" s="136">
        <v>51.826999999999998</v>
      </c>
      <c r="AD22" s="171">
        <v>55.213999999999999</v>
      </c>
      <c r="AE22" s="136">
        <v>64.865000000000009</v>
      </c>
      <c r="AF22" s="136">
        <v>65.445999999999998</v>
      </c>
      <c r="AG22" s="136">
        <v>58.722999999999985</v>
      </c>
      <c r="AH22" s="136">
        <v>64.448000000000008</v>
      </c>
      <c r="AI22" s="170">
        <v>62.482999999999976</v>
      </c>
      <c r="AJ22" s="136">
        <v>52.629999999999967</v>
      </c>
      <c r="AK22" s="136">
        <v>55.123000000000019</v>
      </c>
      <c r="AL22" s="171">
        <v>62.959000000000003</v>
      </c>
      <c r="AM22" s="170">
        <v>64.60899999999998</v>
      </c>
      <c r="AN22" s="136">
        <v>52.313999999999993</v>
      </c>
      <c r="AO22" s="136">
        <v>55.213000000000022</v>
      </c>
      <c r="AP22" s="171">
        <v>59.266999999999996</v>
      </c>
      <c r="AQ22" s="136">
        <v>56.411000000000001</v>
      </c>
      <c r="AR22" s="136">
        <v>54.516999999999996</v>
      </c>
      <c r="AS22" s="136">
        <v>63.394999999999982</v>
      </c>
      <c r="AT22" s="171">
        <v>68.103000000000009</v>
      </c>
      <c r="AU22" s="136">
        <v>68.680000000000007</v>
      </c>
      <c r="AV22" s="136">
        <v>68.927000000000021</v>
      </c>
      <c r="AW22" s="136">
        <v>69.805000000000007</v>
      </c>
      <c r="AX22" s="171">
        <v>71.470000000000027</v>
      </c>
      <c r="AY22" s="136">
        <v>64.170000000000016</v>
      </c>
      <c r="AZ22" s="136">
        <v>65.072000000000003</v>
      </c>
    </row>
    <row r="23" spans="2:52" ht="13.5" thickTop="1" x14ac:dyDescent="0.2"/>
  </sheetData>
  <sheetProtection algorithmName="SHA-512" hashValue="Gpf7nOp54yoJCbfmo2bM8VmrUG8QlhBMYCVqBnOcvYmychudtOBNOXkdMcMWEX/RCIyG3V4O+U8YNn4Ijknjgg==" saltValue="n8JGSkVW2BAZoYlbi8H4CQ==" spinCount="100000" sheet="1" objects="1" scenarios="1"/>
  <phoneticPr fontId="4" type="noConversion"/>
  <pageMargins left="0.7" right="0.7" top="0.75" bottom="0.75" header="0.3" footer="0.3"/>
  <pageSetup paperSize="9" orientation="portrait" r:id="rId1"/>
  <headerFooter>
    <oddHeader>&amp;L&amp;"arial"&amp;10&amp;K737373 ADNOC Classification: Public&amp;1#_x000D_</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FDA9E5-31DC-4165-AED0-3C9B995F5A5A}">
  <sheetPr>
    <pageSetUpPr autoPageBreaks="0" fitToPage="1"/>
  </sheetPr>
  <dimension ref="A1:DC126"/>
  <sheetViews>
    <sheetView showGridLines="0" zoomScale="120" zoomScaleNormal="120" workbookViewId="0">
      <pane xSplit="4" ySplit="7" topLeftCell="AU8" activePane="bottomRight" state="frozen"/>
      <selection activeCell="G28" sqref="G28"/>
      <selection pane="topRight" activeCell="G28" sqref="G28"/>
      <selection pane="bottomLeft" activeCell="G28" sqref="G28"/>
      <selection pane="bottomRight" activeCell="B1" sqref="B1"/>
    </sheetView>
  </sheetViews>
  <sheetFormatPr defaultColWidth="9.59765625" defaultRowHeight="12.75" x14ac:dyDescent="0.2"/>
  <cols>
    <col min="1" max="1" width="3" style="8" customWidth="1"/>
    <col min="2" max="2" width="81" style="8" customWidth="1"/>
    <col min="3" max="4" width="13" style="8" hidden="1" customWidth="1"/>
    <col min="5" max="12" width="13" style="8" customWidth="1"/>
    <col min="13" max="13" width="13" style="11" hidden="1" customWidth="1"/>
    <col min="14" max="17" width="13" style="8" hidden="1" customWidth="1"/>
    <col min="18" max="52" width="13" style="8" customWidth="1"/>
    <col min="53" max="57" width="11" style="8" customWidth="1"/>
    <col min="58" max="16384" width="9.59765625" style="8"/>
  </cols>
  <sheetData>
    <row r="1" spans="1:107" s="6" customFormat="1" x14ac:dyDescent="0.2">
      <c r="B1" s="4" t="s">
        <v>303</v>
      </c>
    </row>
    <row r="2" spans="1:107" s="6" customFormat="1" x14ac:dyDescent="0.2"/>
    <row r="3" spans="1:107" s="6" customFormat="1" ht="18.75" x14ac:dyDescent="0.25">
      <c r="B3" s="15" t="s">
        <v>5</v>
      </c>
    </row>
    <row r="4" spans="1:107" s="6" customFormat="1" ht="24.95" customHeight="1" thickBot="1" x14ac:dyDescent="0.25">
      <c r="B4" s="17"/>
      <c r="C4" s="17"/>
      <c r="D4" s="17"/>
      <c r="E4" s="17"/>
      <c r="F4" s="17"/>
      <c r="G4" s="17"/>
      <c r="H4" s="17"/>
      <c r="I4" s="17"/>
      <c r="J4" s="17"/>
      <c r="K4" s="17"/>
      <c r="L4" s="17"/>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c r="AZ4" s="17"/>
    </row>
    <row r="5" spans="1:107" ht="14.1" customHeight="1" x14ac:dyDescent="0.2">
      <c r="M5" s="8"/>
    </row>
    <row r="6" spans="1:107" ht="14.1" customHeight="1" x14ac:dyDescent="0.2">
      <c r="M6" s="8"/>
    </row>
    <row r="7" spans="1:107" s="201" customFormat="1" ht="14.1" customHeight="1" x14ac:dyDescent="0.2">
      <c r="A7" s="8"/>
      <c r="B7" s="18" t="s">
        <v>13</v>
      </c>
      <c r="C7" s="19">
        <v>2016</v>
      </c>
      <c r="D7" s="19">
        <v>2017</v>
      </c>
      <c r="E7" s="19">
        <v>2018</v>
      </c>
      <c r="F7" s="19">
        <v>2019</v>
      </c>
      <c r="G7" s="19">
        <v>2020</v>
      </c>
      <c r="H7" s="19">
        <v>2021</v>
      </c>
      <c r="I7" s="19">
        <v>2022</v>
      </c>
      <c r="J7" s="19">
        <v>2023</v>
      </c>
      <c r="K7" s="19">
        <v>2024</v>
      </c>
      <c r="L7" s="218">
        <v>2025</v>
      </c>
      <c r="M7" s="8"/>
      <c r="N7" s="8"/>
      <c r="O7" s="8"/>
      <c r="P7" s="8"/>
      <c r="Q7" s="8"/>
      <c r="R7" s="8"/>
      <c r="S7" s="22" t="s">
        <v>14</v>
      </c>
      <c r="T7" s="21" t="s">
        <v>15</v>
      </c>
      <c r="U7" s="21" t="s">
        <v>16</v>
      </c>
      <c r="V7" s="23" t="s">
        <v>17</v>
      </c>
      <c r="W7" s="22" t="s">
        <v>18</v>
      </c>
      <c r="X7" s="21" t="s">
        <v>19</v>
      </c>
      <c r="Y7" s="21" t="s">
        <v>20</v>
      </c>
      <c r="Z7" s="23" t="s">
        <v>21</v>
      </c>
      <c r="AA7" s="22" t="s">
        <v>22</v>
      </c>
      <c r="AB7" s="21" t="s">
        <v>23</v>
      </c>
      <c r="AC7" s="21" t="s">
        <v>24</v>
      </c>
      <c r="AD7" s="23" t="s">
        <v>25</v>
      </c>
      <c r="AE7" s="22" t="s">
        <v>26</v>
      </c>
      <c r="AF7" s="21" t="s">
        <v>27</v>
      </c>
      <c r="AG7" s="21" t="s">
        <v>28</v>
      </c>
      <c r="AH7" s="23" t="s">
        <v>29</v>
      </c>
      <c r="AI7" s="22" t="s">
        <v>30</v>
      </c>
      <c r="AJ7" s="21" t="s">
        <v>31</v>
      </c>
      <c r="AK7" s="21" t="s">
        <v>32</v>
      </c>
      <c r="AL7" s="23" t="s">
        <v>33</v>
      </c>
      <c r="AM7" s="22" t="s">
        <v>34</v>
      </c>
      <c r="AN7" s="21" t="s">
        <v>35</v>
      </c>
      <c r="AO7" s="21" t="s">
        <v>36</v>
      </c>
      <c r="AP7" s="23" t="s">
        <v>37</v>
      </c>
      <c r="AQ7" s="22" t="s">
        <v>38</v>
      </c>
      <c r="AR7" s="21" t="s">
        <v>39</v>
      </c>
      <c r="AS7" s="21" t="s">
        <v>40</v>
      </c>
      <c r="AT7" s="23" t="s">
        <v>41</v>
      </c>
      <c r="AU7" s="20" t="s">
        <v>263</v>
      </c>
      <c r="AV7" s="21" t="s">
        <v>273</v>
      </c>
      <c r="AW7" s="21" t="s">
        <v>292</v>
      </c>
      <c r="AX7" s="23" t="s">
        <v>297</v>
      </c>
      <c r="AY7" s="20" t="s">
        <v>299</v>
      </c>
      <c r="AZ7" s="20" t="s">
        <v>304</v>
      </c>
      <c r="BA7" s="8"/>
      <c r="BB7" s="8"/>
      <c r="BC7" s="8"/>
      <c r="BD7" s="8"/>
      <c r="BE7" s="8"/>
      <c r="BF7" s="8"/>
      <c r="BG7" s="8"/>
      <c r="BH7" s="8"/>
      <c r="BI7" s="8"/>
      <c r="BJ7" s="8"/>
      <c r="BK7" s="8"/>
      <c r="BL7" s="8"/>
      <c r="BM7" s="8"/>
      <c r="BN7" s="8"/>
      <c r="BO7" s="8"/>
      <c r="BP7" s="8"/>
      <c r="BQ7" s="8"/>
      <c r="BR7" s="8"/>
      <c r="BS7" s="8"/>
      <c r="BT7" s="8"/>
      <c r="BU7" s="8"/>
      <c r="BV7" s="8"/>
      <c r="BW7" s="8"/>
      <c r="BX7" s="8"/>
      <c r="BY7" s="8"/>
      <c r="BZ7" s="8"/>
      <c r="CA7" s="8"/>
      <c r="CB7" s="8"/>
      <c r="CC7" s="8"/>
      <c r="CD7" s="8"/>
      <c r="CE7" s="8"/>
      <c r="CF7" s="8"/>
      <c r="CG7" s="8"/>
      <c r="CH7" s="8"/>
      <c r="CI7" s="8"/>
      <c r="CJ7" s="8"/>
      <c r="CK7" s="8"/>
      <c r="CL7" s="8"/>
      <c r="CM7" s="8"/>
      <c r="CN7" s="8"/>
      <c r="CO7" s="8"/>
      <c r="CP7" s="8"/>
      <c r="CQ7" s="8"/>
      <c r="CR7" s="8"/>
      <c r="CS7" s="8"/>
      <c r="CT7" s="8"/>
      <c r="CU7" s="8"/>
      <c r="CV7" s="8"/>
      <c r="CW7" s="8"/>
      <c r="CX7" s="8"/>
      <c r="CY7" s="8"/>
      <c r="CZ7" s="8"/>
      <c r="DA7" s="8"/>
      <c r="DB7" s="8"/>
      <c r="DC7" s="8"/>
    </row>
    <row r="8" spans="1:107" s="5" customFormat="1" ht="14.1" customHeight="1" x14ac:dyDescent="0.2">
      <c r="B8" s="5" t="s">
        <v>96</v>
      </c>
      <c r="C8" s="32"/>
      <c r="D8" s="32"/>
      <c r="E8" s="32"/>
      <c r="F8" s="32"/>
      <c r="G8" s="32"/>
      <c r="H8" s="32"/>
      <c r="I8" s="32"/>
      <c r="J8" s="32"/>
      <c r="K8" s="32"/>
      <c r="L8" s="109"/>
      <c r="M8" s="187"/>
      <c r="S8" s="108"/>
      <c r="T8" s="32"/>
      <c r="U8" s="32"/>
      <c r="V8" s="109"/>
      <c r="W8" s="108"/>
      <c r="X8" s="32"/>
      <c r="Y8" s="32"/>
      <c r="Z8" s="109"/>
      <c r="AA8" s="108"/>
      <c r="AB8" s="32"/>
      <c r="AC8" s="32"/>
      <c r="AD8" s="109"/>
      <c r="AE8" s="108"/>
      <c r="AF8" s="32"/>
      <c r="AG8" s="32"/>
      <c r="AH8" s="109"/>
      <c r="AI8" s="108"/>
      <c r="AJ8" s="32"/>
      <c r="AK8" s="32"/>
      <c r="AL8" s="109"/>
      <c r="AM8" s="108"/>
      <c r="AN8" s="32"/>
      <c r="AO8" s="32"/>
      <c r="AP8" s="109"/>
      <c r="AQ8" s="108"/>
      <c r="AR8" s="32"/>
      <c r="AS8" s="32"/>
      <c r="AT8" s="109"/>
      <c r="AU8" s="32"/>
      <c r="AV8" s="32"/>
      <c r="AW8" s="32"/>
      <c r="AX8" s="109"/>
      <c r="AY8" s="32"/>
      <c r="AZ8" s="32"/>
    </row>
    <row r="9" spans="1:107" s="5" customFormat="1" ht="14.1" customHeight="1" x14ac:dyDescent="0.2">
      <c r="B9" s="5" t="s">
        <v>97</v>
      </c>
      <c r="C9" s="32"/>
      <c r="D9" s="32"/>
      <c r="E9" s="32"/>
      <c r="F9" s="32"/>
      <c r="G9" s="32"/>
      <c r="H9" s="32"/>
      <c r="I9" s="32"/>
      <c r="J9" s="32"/>
      <c r="K9" s="32"/>
      <c r="L9" s="109"/>
      <c r="M9" s="187"/>
      <c r="S9" s="108"/>
      <c r="T9" s="32"/>
      <c r="U9" s="32"/>
      <c r="V9" s="109"/>
      <c r="W9" s="108"/>
      <c r="X9" s="32"/>
      <c r="Y9" s="32"/>
      <c r="Z9" s="109"/>
      <c r="AA9" s="108"/>
      <c r="AB9" s="32"/>
      <c r="AC9" s="32"/>
      <c r="AD9" s="109"/>
      <c r="AE9" s="108"/>
      <c r="AF9" s="32"/>
      <c r="AG9" s="32"/>
      <c r="AH9" s="109"/>
      <c r="AI9" s="108"/>
      <c r="AJ9" s="32"/>
      <c r="AK9" s="32"/>
      <c r="AL9" s="109"/>
      <c r="AM9" s="108"/>
      <c r="AN9" s="32"/>
      <c r="AO9" s="32"/>
      <c r="AP9" s="109"/>
      <c r="AQ9" s="108"/>
      <c r="AR9" s="32"/>
      <c r="AS9" s="32"/>
      <c r="AT9" s="109"/>
      <c r="AU9" s="32"/>
      <c r="AV9" s="32"/>
      <c r="AW9" s="32"/>
      <c r="AX9" s="109"/>
      <c r="AY9" s="32"/>
      <c r="AZ9" s="32"/>
    </row>
    <row r="10" spans="1:107" ht="14.1" customHeight="1" x14ac:dyDescent="0.2">
      <c r="B10" s="8" t="s">
        <v>98</v>
      </c>
      <c r="C10" s="32">
        <v>4373.7730000000001</v>
      </c>
      <c r="D10" s="32">
        <v>5313.8969999999999</v>
      </c>
      <c r="E10" s="32">
        <v>5541.6530000000002</v>
      </c>
      <c r="F10" s="32">
        <v>5481.2520000000004</v>
      </c>
      <c r="G10" s="32">
        <v>5567.5879999999997</v>
      </c>
      <c r="H10" s="32">
        <v>5574.1670000000004</v>
      </c>
      <c r="I10" s="32">
        <v>6385.0749999999998</v>
      </c>
      <c r="J10" s="32">
        <v>7189.6610000000001</v>
      </c>
      <c r="K10" s="32">
        <v>7552.1779999999999</v>
      </c>
      <c r="L10" s="109">
        <v>8032.1970000000001</v>
      </c>
      <c r="M10" s="187"/>
      <c r="S10" s="108">
        <v>5341.5990000000002</v>
      </c>
      <c r="T10" s="32">
        <v>5374.51</v>
      </c>
      <c r="U10" s="32">
        <v>5445.11</v>
      </c>
      <c r="V10" s="109">
        <v>5541.6530000000002</v>
      </c>
      <c r="W10" s="108">
        <v>5441.3739999999998</v>
      </c>
      <c r="X10" s="32">
        <v>5398.3419999999996</v>
      </c>
      <c r="Y10" s="32">
        <v>5401.6660000000002</v>
      </c>
      <c r="Z10" s="109">
        <v>5481.2520000000004</v>
      </c>
      <c r="AA10" s="108">
        <v>5538.2669999999998</v>
      </c>
      <c r="AB10" s="32">
        <v>5604.7569999999996</v>
      </c>
      <c r="AC10" s="32">
        <v>5467.7910000000002</v>
      </c>
      <c r="AD10" s="109">
        <v>5567.5879999999997</v>
      </c>
      <c r="AE10" s="108">
        <v>5610.0619999999999</v>
      </c>
      <c r="AF10" s="32">
        <v>5550.8320000000003</v>
      </c>
      <c r="AG10" s="32">
        <v>5555.2240000000002</v>
      </c>
      <c r="AH10" s="109">
        <v>5574.1670000000004</v>
      </c>
      <c r="AI10" s="108">
        <v>5616.1109999999999</v>
      </c>
      <c r="AJ10" s="32">
        <v>5665.7650000000003</v>
      </c>
      <c r="AK10" s="32">
        <v>5998.2179999999998</v>
      </c>
      <c r="AL10" s="109">
        <v>6385.0749999999998</v>
      </c>
      <c r="AM10" s="108">
        <v>6542.4520000000002</v>
      </c>
      <c r="AN10" s="32">
        <v>6634.7650000000003</v>
      </c>
      <c r="AO10" s="32">
        <v>6737.0060000000003</v>
      </c>
      <c r="AP10" s="109">
        <v>7189.6610000000001</v>
      </c>
      <c r="AQ10" s="108">
        <v>7162.5</v>
      </c>
      <c r="AR10" s="32">
        <v>7206.7030000000004</v>
      </c>
      <c r="AS10" s="32">
        <v>7343.1930000000002</v>
      </c>
      <c r="AT10" s="109">
        <v>7552.1779999999999</v>
      </c>
      <c r="AU10" s="32">
        <v>7621.0950000000003</v>
      </c>
      <c r="AV10" s="32">
        <v>7727.8410000000003</v>
      </c>
      <c r="AW10" s="32">
        <v>7894.5</v>
      </c>
      <c r="AX10" s="109">
        <v>8032.1970000000001</v>
      </c>
      <c r="AY10" s="32">
        <v>8047.9210000000003</v>
      </c>
      <c r="AZ10" s="32">
        <v>8079.9089999999997</v>
      </c>
    </row>
    <row r="11" spans="1:107" s="5" customFormat="1" ht="14.1" customHeight="1" x14ac:dyDescent="0.2">
      <c r="B11" s="8" t="s">
        <v>99</v>
      </c>
      <c r="C11" s="32">
        <v>0</v>
      </c>
      <c r="D11" s="32">
        <v>88.614999999999995</v>
      </c>
      <c r="E11" s="32">
        <v>0</v>
      </c>
      <c r="F11" s="32">
        <v>152.751</v>
      </c>
      <c r="G11" s="32">
        <v>541.66899999999998</v>
      </c>
      <c r="H11" s="32">
        <v>952.75800000000004</v>
      </c>
      <c r="I11" s="32">
        <v>1373.338</v>
      </c>
      <c r="J11" s="32">
        <v>1778.4179999999999</v>
      </c>
      <c r="K11" s="32">
        <v>1726.3510000000001</v>
      </c>
      <c r="L11" s="109">
        <v>1445.8040000000001</v>
      </c>
      <c r="M11" s="187"/>
      <c r="S11" s="108">
        <v>0</v>
      </c>
      <c r="T11" s="32">
        <v>0</v>
      </c>
      <c r="U11" s="32">
        <v>0</v>
      </c>
      <c r="V11" s="109">
        <v>0</v>
      </c>
      <c r="W11" s="108">
        <v>91.864999999999995</v>
      </c>
      <c r="X11" s="32">
        <v>91.15</v>
      </c>
      <c r="Y11" s="32">
        <v>90.427999999999997</v>
      </c>
      <c r="Z11" s="109">
        <v>152.751</v>
      </c>
      <c r="AA11" s="108">
        <v>238.84399999999999</v>
      </c>
      <c r="AB11" s="32">
        <v>336.38499999999999</v>
      </c>
      <c r="AC11" s="32">
        <v>376.03</v>
      </c>
      <c r="AD11" s="109">
        <v>541.66899999999998</v>
      </c>
      <c r="AE11" s="108">
        <v>664.28499999999997</v>
      </c>
      <c r="AF11" s="32">
        <v>672.69399999999996</v>
      </c>
      <c r="AG11" s="32">
        <v>783.94899999999996</v>
      </c>
      <c r="AH11" s="109">
        <v>952.75800000000004</v>
      </c>
      <c r="AI11" s="108">
        <v>1015.58</v>
      </c>
      <c r="AJ11" s="32">
        <v>1283.25</v>
      </c>
      <c r="AK11" s="32">
        <v>1324.617</v>
      </c>
      <c r="AL11" s="109">
        <v>1373.338</v>
      </c>
      <c r="AM11" s="108">
        <v>1782.5989999999999</v>
      </c>
      <c r="AN11" s="32">
        <v>1808.201</v>
      </c>
      <c r="AO11" s="32">
        <v>1785.18</v>
      </c>
      <c r="AP11" s="109">
        <v>1778.4179999999999</v>
      </c>
      <c r="AQ11" s="108">
        <v>1768.614</v>
      </c>
      <c r="AR11" s="32">
        <v>1737.5650000000001</v>
      </c>
      <c r="AS11" s="32">
        <v>1701.8820000000001</v>
      </c>
      <c r="AT11" s="109">
        <v>1726.3510000000001</v>
      </c>
      <c r="AU11" s="32">
        <v>1725.2670000000001</v>
      </c>
      <c r="AV11" s="32">
        <v>1725.857</v>
      </c>
      <c r="AW11" s="32">
        <v>1644.9269999999999</v>
      </c>
      <c r="AX11" s="109">
        <v>1445.8040000000001</v>
      </c>
      <c r="AY11" s="32">
        <v>1410.663</v>
      </c>
      <c r="AZ11" s="32">
        <v>1513.03</v>
      </c>
    </row>
    <row r="12" spans="1:107" s="5" customFormat="1" ht="14.1" customHeight="1" x14ac:dyDescent="0.2">
      <c r="B12" s="8" t="s">
        <v>100</v>
      </c>
      <c r="C12" s="32">
        <v>0</v>
      </c>
      <c r="D12" s="32">
        <v>0</v>
      </c>
      <c r="E12" s="32">
        <v>0</v>
      </c>
      <c r="F12" s="32">
        <v>0</v>
      </c>
      <c r="G12" s="32">
        <v>0</v>
      </c>
      <c r="H12" s="32">
        <v>0</v>
      </c>
      <c r="I12" s="32">
        <v>1.1279999999999999</v>
      </c>
      <c r="J12" s="32">
        <v>1053.8109999999999</v>
      </c>
      <c r="K12" s="32">
        <v>599.30700000000002</v>
      </c>
      <c r="L12" s="109">
        <v>621.85299999999995</v>
      </c>
      <c r="M12" s="187"/>
      <c r="S12" s="108">
        <v>0</v>
      </c>
      <c r="T12" s="32">
        <v>0</v>
      </c>
      <c r="U12" s="32">
        <v>0</v>
      </c>
      <c r="V12" s="109">
        <v>0</v>
      </c>
      <c r="W12" s="108">
        <v>0</v>
      </c>
      <c r="X12" s="32">
        <v>0</v>
      </c>
      <c r="Y12" s="32">
        <v>0</v>
      </c>
      <c r="Z12" s="109">
        <v>0</v>
      </c>
      <c r="AA12" s="108">
        <v>0</v>
      </c>
      <c r="AB12" s="32">
        <v>0</v>
      </c>
      <c r="AC12" s="32">
        <v>0</v>
      </c>
      <c r="AD12" s="109">
        <v>75.450999999999993</v>
      </c>
      <c r="AE12" s="108">
        <v>0</v>
      </c>
      <c r="AF12" s="32">
        <v>0</v>
      </c>
      <c r="AG12" s="32">
        <v>0</v>
      </c>
      <c r="AH12" s="109">
        <v>0</v>
      </c>
      <c r="AI12" s="108">
        <v>0</v>
      </c>
      <c r="AJ12" s="32">
        <v>0</v>
      </c>
      <c r="AK12" s="32">
        <v>0.57399999999999995</v>
      </c>
      <c r="AL12" s="109">
        <v>1.1279999999999999</v>
      </c>
      <c r="AM12" s="108">
        <v>696.678</v>
      </c>
      <c r="AN12" s="32">
        <v>698.29399999999998</v>
      </c>
      <c r="AO12" s="32">
        <v>697.07399999999996</v>
      </c>
      <c r="AP12" s="109">
        <v>1053.8109999999999</v>
      </c>
      <c r="AQ12" s="108">
        <v>1016.799</v>
      </c>
      <c r="AR12" s="32">
        <v>1006.593</v>
      </c>
      <c r="AS12" s="32">
        <v>996.72</v>
      </c>
      <c r="AT12" s="109">
        <v>599.30700000000002</v>
      </c>
      <c r="AU12" s="32">
        <v>596.47699999999998</v>
      </c>
      <c r="AV12" s="32">
        <v>603.95399999999995</v>
      </c>
      <c r="AW12" s="32">
        <v>620.702</v>
      </c>
      <c r="AX12" s="109">
        <v>621.85299999999995</v>
      </c>
      <c r="AY12" s="32">
        <v>537.87599999999998</v>
      </c>
      <c r="AZ12" s="32">
        <v>591.49599999999998</v>
      </c>
    </row>
    <row r="13" spans="1:107" s="5" customFormat="1" ht="14.1" customHeight="1" x14ac:dyDescent="0.2">
      <c r="B13" s="8" t="s">
        <v>101</v>
      </c>
      <c r="C13" s="32">
        <v>127.021</v>
      </c>
      <c r="D13" s="32">
        <v>100.55800000000001</v>
      </c>
      <c r="E13" s="32">
        <v>88.831999999999994</v>
      </c>
      <c r="F13" s="32">
        <v>113.843</v>
      </c>
      <c r="G13" s="32">
        <v>75.450999999999993</v>
      </c>
      <c r="H13" s="32">
        <v>41.308</v>
      </c>
      <c r="I13" s="32">
        <v>47.296999999999997</v>
      </c>
      <c r="J13" s="32">
        <v>38.466000000000001</v>
      </c>
      <c r="K13" s="32">
        <v>47.655999999999999</v>
      </c>
      <c r="L13" s="109">
        <v>36.595999999999997</v>
      </c>
      <c r="M13" s="213"/>
      <c r="S13" s="108">
        <v>116.955</v>
      </c>
      <c r="T13" s="32">
        <v>112.657</v>
      </c>
      <c r="U13" s="32">
        <v>102.149</v>
      </c>
      <c r="V13" s="109">
        <v>88.831999999999994</v>
      </c>
      <c r="W13" s="108">
        <v>74.606999999999999</v>
      </c>
      <c r="X13" s="32">
        <v>82.652000000000001</v>
      </c>
      <c r="Y13" s="32">
        <v>117.617</v>
      </c>
      <c r="Z13" s="109">
        <v>113.843</v>
      </c>
      <c r="AA13" s="108">
        <v>89.227000000000004</v>
      </c>
      <c r="AB13" s="32">
        <v>100.018</v>
      </c>
      <c r="AC13" s="32">
        <v>90.879000000000005</v>
      </c>
      <c r="AD13" s="109">
        <v>0</v>
      </c>
      <c r="AE13" s="108">
        <v>82.680999999999997</v>
      </c>
      <c r="AF13" s="32">
        <v>57.091000000000001</v>
      </c>
      <c r="AG13" s="32">
        <v>59.942</v>
      </c>
      <c r="AH13" s="109">
        <v>41.308</v>
      </c>
      <c r="AI13" s="108">
        <v>42.795999999999999</v>
      </c>
      <c r="AJ13" s="32">
        <v>44.231000000000002</v>
      </c>
      <c r="AK13" s="32">
        <v>49.39</v>
      </c>
      <c r="AL13" s="109">
        <v>47.296999999999997</v>
      </c>
      <c r="AM13" s="108">
        <v>62.469000000000001</v>
      </c>
      <c r="AN13" s="32">
        <v>67.516999999999996</v>
      </c>
      <c r="AO13" s="32">
        <v>53.718000000000004</v>
      </c>
      <c r="AP13" s="109">
        <v>38.466000000000001</v>
      </c>
      <c r="AQ13" s="108">
        <v>57.780999999999999</v>
      </c>
      <c r="AR13" s="32">
        <v>64.873999999999995</v>
      </c>
      <c r="AS13" s="32">
        <v>60.259</v>
      </c>
      <c r="AT13" s="109">
        <v>47.655999999999999</v>
      </c>
      <c r="AU13" s="32">
        <v>45.024000000000001</v>
      </c>
      <c r="AV13" s="32">
        <v>53.481999999999999</v>
      </c>
      <c r="AW13" s="32">
        <v>45.258000000000003</v>
      </c>
      <c r="AX13" s="109">
        <v>36.595999999999997</v>
      </c>
      <c r="AY13" s="32">
        <v>31.885000000000002</v>
      </c>
      <c r="AZ13" s="32">
        <v>37.387999999999998</v>
      </c>
    </row>
    <row r="14" spans="1:107" s="5" customFormat="1" ht="14.1" customHeight="1" x14ac:dyDescent="0.2">
      <c r="B14" s="8" t="s">
        <v>102</v>
      </c>
      <c r="C14" s="32">
        <v>0</v>
      </c>
      <c r="D14" s="32">
        <v>0</v>
      </c>
      <c r="E14" s="32">
        <v>0</v>
      </c>
      <c r="F14" s="32">
        <v>0</v>
      </c>
      <c r="G14" s="32">
        <v>0</v>
      </c>
      <c r="H14" s="32">
        <v>0</v>
      </c>
      <c r="I14" s="32">
        <v>0</v>
      </c>
      <c r="J14" s="32">
        <v>2.1659999999999999</v>
      </c>
      <c r="K14" s="32">
        <v>0</v>
      </c>
      <c r="L14" s="109">
        <v>0</v>
      </c>
      <c r="M14" s="213"/>
      <c r="S14" s="108">
        <v>0</v>
      </c>
      <c r="T14" s="32">
        <v>0</v>
      </c>
      <c r="U14" s="32">
        <v>0</v>
      </c>
      <c r="V14" s="109">
        <v>0</v>
      </c>
      <c r="W14" s="108">
        <v>0</v>
      </c>
      <c r="X14" s="32">
        <v>0</v>
      </c>
      <c r="Y14" s="32">
        <v>0</v>
      </c>
      <c r="Z14" s="109">
        <v>0</v>
      </c>
      <c r="AA14" s="108">
        <v>0</v>
      </c>
      <c r="AB14" s="32">
        <v>0</v>
      </c>
      <c r="AC14" s="32">
        <v>0</v>
      </c>
      <c r="AD14" s="109">
        <v>0</v>
      </c>
      <c r="AE14" s="108">
        <v>0</v>
      </c>
      <c r="AF14" s="32">
        <v>0</v>
      </c>
      <c r="AG14" s="32">
        <v>0</v>
      </c>
      <c r="AH14" s="109">
        <v>0</v>
      </c>
      <c r="AI14" s="108">
        <v>0</v>
      </c>
      <c r="AJ14" s="32">
        <v>0</v>
      </c>
      <c r="AK14" s="32">
        <v>0</v>
      </c>
      <c r="AL14" s="109">
        <v>0</v>
      </c>
      <c r="AM14" s="108">
        <v>0</v>
      </c>
      <c r="AN14" s="32">
        <v>0</v>
      </c>
      <c r="AO14" s="32">
        <v>0</v>
      </c>
      <c r="AP14" s="109">
        <v>2.1659999999999999</v>
      </c>
      <c r="AQ14" s="108">
        <v>11.821999999999999</v>
      </c>
      <c r="AR14" s="32">
        <v>2.8290000000000002</v>
      </c>
      <c r="AS14" s="32">
        <v>0.35099999999999998</v>
      </c>
      <c r="AT14" s="109">
        <v>0</v>
      </c>
      <c r="AU14" s="32">
        <v>0</v>
      </c>
      <c r="AV14" s="32">
        <v>0</v>
      </c>
      <c r="AW14" s="32">
        <v>0</v>
      </c>
      <c r="AX14" s="109">
        <v>0</v>
      </c>
      <c r="AY14" s="32">
        <v>0</v>
      </c>
      <c r="AZ14" s="32">
        <v>0</v>
      </c>
    </row>
    <row r="15" spans="1:107" s="5" customFormat="1" ht="14.1" customHeight="1" x14ac:dyDescent="0.2">
      <c r="B15" s="8" t="s">
        <v>103</v>
      </c>
      <c r="C15" s="32">
        <v>0</v>
      </c>
      <c r="D15" s="32">
        <v>13.462</v>
      </c>
      <c r="E15" s="32">
        <v>10.693</v>
      </c>
      <c r="F15" s="32">
        <v>7.931</v>
      </c>
      <c r="G15" s="32">
        <v>5.2130000000000001</v>
      </c>
      <c r="H15" s="32">
        <v>0</v>
      </c>
      <c r="I15" s="32">
        <v>13.313000000000001</v>
      </c>
      <c r="J15" s="32">
        <v>15.551</v>
      </c>
      <c r="K15" s="32">
        <v>14.446999999999999</v>
      </c>
      <c r="L15" s="109">
        <v>12.824</v>
      </c>
      <c r="M15" s="213"/>
      <c r="S15" s="108">
        <v>12.772</v>
      </c>
      <c r="T15" s="32">
        <v>12.074</v>
      </c>
      <c r="U15" s="32">
        <v>11.382999999999999</v>
      </c>
      <c r="V15" s="109">
        <v>10.693</v>
      </c>
      <c r="W15" s="108">
        <v>10.002000000000001</v>
      </c>
      <c r="X15" s="32">
        <v>9.3119999999999994</v>
      </c>
      <c r="Y15" s="32">
        <v>8.6210000000000004</v>
      </c>
      <c r="Z15" s="109">
        <v>7.931</v>
      </c>
      <c r="AA15" s="108">
        <v>7.2549999999999999</v>
      </c>
      <c r="AB15" s="32">
        <v>6.5789999999999997</v>
      </c>
      <c r="AC15" s="32">
        <v>5.8959999999999999</v>
      </c>
      <c r="AD15" s="109">
        <v>5.2130000000000001</v>
      </c>
      <c r="AE15" s="108">
        <v>4.5449999999999999</v>
      </c>
      <c r="AF15" s="32">
        <v>3.8690000000000002</v>
      </c>
      <c r="AG15" s="32">
        <v>3.1859999999999999</v>
      </c>
      <c r="AH15" s="109">
        <v>0</v>
      </c>
      <c r="AI15" s="108">
        <v>0</v>
      </c>
      <c r="AJ15" s="32">
        <v>0</v>
      </c>
      <c r="AK15" s="32">
        <v>0</v>
      </c>
      <c r="AL15" s="109">
        <v>13.313000000000001</v>
      </c>
      <c r="AM15" s="108">
        <v>12.624000000000001</v>
      </c>
      <c r="AN15" s="32">
        <v>12.353</v>
      </c>
      <c r="AO15" s="32">
        <v>11.651</v>
      </c>
      <c r="AP15" s="109">
        <v>15.551</v>
      </c>
      <c r="AQ15" s="108">
        <v>12.866</v>
      </c>
      <c r="AR15" s="32">
        <v>11.904</v>
      </c>
      <c r="AS15" s="32">
        <v>15.138</v>
      </c>
      <c r="AT15" s="109">
        <v>14.446999999999999</v>
      </c>
      <c r="AU15" s="32">
        <v>14.840999999999999</v>
      </c>
      <c r="AV15" s="32">
        <v>15.295999999999999</v>
      </c>
      <c r="AW15" s="32">
        <v>12.538</v>
      </c>
      <c r="AX15" s="109">
        <v>12.824</v>
      </c>
      <c r="AY15" s="32">
        <v>10.816000000000001</v>
      </c>
      <c r="AZ15" s="32">
        <v>10.259</v>
      </c>
    </row>
    <row r="16" spans="1:107" s="5" customFormat="1" ht="14.1" customHeight="1" x14ac:dyDescent="0.2">
      <c r="B16" s="5" t="s">
        <v>104</v>
      </c>
      <c r="C16" s="219">
        <f t="shared" ref="C16:Z16" si="0">SUM(C10:C15)</f>
        <v>4500.7939999999999</v>
      </c>
      <c r="D16" s="219">
        <f t="shared" si="0"/>
        <v>5516.5320000000002</v>
      </c>
      <c r="E16" s="215">
        <f t="shared" ref="E16:F16" si="1">SUM(E10:E15)</f>
        <v>5641.1780000000008</v>
      </c>
      <c r="F16" s="215">
        <f t="shared" si="1"/>
        <v>5755.777</v>
      </c>
      <c r="G16" s="215">
        <f t="shared" si="0"/>
        <v>6189.9209999999994</v>
      </c>
      <c r="H16" s="215">
        <f t="shared" si="0"/>
        <v>6568.2330000000002</v>
      </c>
      <c r="I16" s="215">
        <f t="shared" si="0"/>
        <v>7820.1509999999989</v>
      </c>
      <c r="J16" s="215">
        <f t="shared" si="0"/>
        <v>10078.072999999999</v>
      </c>
      <c r="K16" s="215">
        <f t="shared" si="0"/>
        <v>9939.9390000000021</v>
      </c>
      <c r="L16" s="111">
        <f t="shared" ref="L16" si="2">SUM(L10:L15)</f>
        <v>10149.273999999999</v>
      </c>
      <c r="M16" s="215"/>
      <c r="N16" s="215"/>
      <c r="O16" s="215"/>
      <c r="P16" s="215"/>
      <c r="Q16" s="215"/>
      <c r="R16" s="215"/>
      <c r="S16" s="110">
        <f t="shared" si="0"/>
        <v>5471.326</v>
      </c>
      <c r="T16" s="34">
        <f t="shared" si="0"/>
        <v>5499.241</v>
      </c>
      <c r="U16" s="34">
        <f t="shared" si="0"/>
        <v>5558.6419999999998</v>
      </c>
      <c r="V16" s="111">
        <f t="shared" si="0"/>
        <v>5641.1780000000008</v>
      </c>
      <c r="W16" s="110">
        <f t="shared" si="0"/>
        <v>5617.848</v>
      </c>
      <c r="X16" s="34">
        <f t="shared" si="0"/>
        <v>5581.4559999999992</v>
      </c>
      <c r="Y16" s="34">
        <f t="shared" si="0"/>
        <v>5618.3320000000003</v>
      </c>
      <c r="Z16" s="111">
        <f t="shared" si="0"/>
        <v>5755.777</v>
      </c>
      <c r="AA16" s="110">
        <f t="shared" ref="AA16" si="3">SUM(AA10:AA15)</f>
        <v>5873.5929999999998</v>
      </c>
      <c r="AB16" s="34">
        <f t="shared" ref="AB16" si="4">SUM(AB10:AB15)</f>
        <v>6047.7389999999996</v>
      </c>
      <c r="AC16" s="34">
        <f t="shared" ref="AC16" si="5">SUM(AC10:AC15)</f>
        <v>5940.5959999999995</v>
      </c>
      <c r="AD16" s="111">
        <f t="shared" ref="AD16" si="6">SUM(AD10:AD15)</f>
        <v>6189.9209999999994</v>
      </c>
      <c r="AE16" s="110">
        <f t="shared" ref="AE16:AL16" si="7">SUM(AE10:AE15)</f>
        <v>6361.5729999999994</v>
      </c>
      <c r="AF16" s="34">
        <f t="shared" si="7"/>
        <v>6284.4859999999999</v>
      </c>
      <c r="AG16" s="34">
        <f t="shared" si="7"/>
        <v>6402.3009999999995</v>
      </c>
      <c r="AH16" s="111">
        <f t="shared" si="7"/>
        <v>6568.2330000000002</v>
      </c>
      <c r="AI16" s="110">
        <f t="shared" si="7"/>
        <v>6674.4870000000001</v>
      </c>
      <c r="AJ16" s="34">
        <f t="shared" si="7"/>
        <v>6993.2460000000001</v>
      </c>
      <c r="AK16" s="34">
        <f t="shared" si="7"/>
        <v>7372.799</v>
      </c>
      <c r="AL16" s="111">
        <f t="shared" si="7"/>
        <v>7820.1509999999989</v>
      </c>
      <c r="AM16" s="110">
        <f>SUM(AM10:AM15)</f>
        <v>9096.8219999999983</v>
      </c>
      <c r="AN16" s="34">
        <f>SUM(AN10:AN15)</f>
        <v>9221.1299999999992</v>
      </c>
      <c r="AO16" s="34">
        <f>SUM(AO10:AO15)</f>
        <v>9284.6290000000008</v>
      </c>
      <c r="AP16" s="111">
        <f>SUM(AP10:AP15)</f>
        <v>10078.072999999999</v>
      </c>
      <c r="AQ16" s="110">
        <f>SUM(AQ10:AQ15)</f>
        <v>10030.382000000001</v>
      </c>
      <c r="AR16" s="34">
        <f t="shared" ref="AR16:AU16" si="8">SUM(AR10:AR15)</f>
        <v>10030.468000000001</v>
      </c>
      <c r="AS16" s="34">
        <f t="shared" si="8"/>
        <v>10117.543000000001</v>
      </c>
      <c r="AT16" s="111">
        <v>9939.9390000000003</v>
      </c>
      <c r="AU16" s="34">
        <f t="shared" si="8"/>
        <v>10002.704000000002</v>
      </c>
      <c r="AV16" s="34">
        <f t="shared" ref="AV16:AY16" si="9">SUM(AV10:AV15)</f>
        <v>10126.43</v>
      </c>
      <c r="AW16" s="34">
        <f t="shared" si="9"/>
        <v>10217.924999999999</v>
      </c>
      <c r="AX16" s="111">
        <f t="shared" si="9"/>
        <v>10149.273999999999</v>
      </c>
      <c r="AY16" s="34">
        <f t="shared" si="9"/>
        <v>10039.161000000002</v>
      </c>
      <c r="AZ16" s="34">
        <f t="shared" ref="AZ16" si="10">SUM(AZ10:AZ15)</f>
        <v>10232.082</v>
      </c>
    </row>
    <row r="17" spans="2:52" s="5" customFormat="1" ht="14.1" customHeight="1" x14ac:dyDescent="0.2">
      <c r="C17" s="32"/>
      <c r="D17" s="32"/>
      <c r="E17" s="32"/>
      <c r="F17" s="32"/>
      <c r="G17" s="32"/>
      <c r="H17" s="32"/>
      <c r="I17" s="32"/>
      <c r="J17" s="32"/>
      <c r="K17" s="32"/>
      <c r="L17" s="109"/>
      <c r="M17" s="213"/>
      <c r="S17" s="108"/>
      <c r="T17" s="32"/>
      <c r="U17" s="32"/>
      <c r="V17" s="109"/>
      <c r="W17" s="108"/>
      <c r="X17" s="32"/>
      <c r="Y17" s="32"/>
      <c r="Z17" s="109"/>
      <c r="AA17" s="108"/>
      <c r="AB17" s="32"/>
      <c r="AC17" s="32"/>
      <c r="AD17" s="109"/>
      <c r="AE17" s="108"/>
      <c r="AF17" s="32"/>
      <c r="AG17" s="32"/>
      <c r="AH17" s="109"/>
      <c r="AI17" s="108"/>
      <c r="AJ17" s="32"/>
      <c r="AK17" s="32"/>
      <c r="AL17" s="109"/>
      <c r="AM17" s="108"/>
      <c r="AN17" s="32"/>
      <c r="AO17" s="32"/>
      <c r="AP17" s="109"/>
      <c r="AQ17" s="108"/>
      <c r="AR17" s="32"/>
      <c r="AS17" s="32"/>
      <c r="AT17" s="109"/>
      <c r="AU17" s="32"/>
      <c r="AV17" s="32"/>
      <c r="AW17" s="32"/>
      <c r="AX17" s="109"/>
      <c r="AY17" s="32"/>
      <c r="AZ17" s="32"/>
    </row>
    <row r="18" spans="2:52" s="5" customFormat="1" ht="14.1" customHeight="1" x14ac:dyDescent="0.2">
      <c r="B18" s="5" t="s">
        <v>105</v>
      </c>
      <c r="C18" s="32"/>
      <c r="D18" s="32"/>
      <c r="E18" s="32"/>
      <c r="F18" s="32"/>
      <c r="G18" s="32"/>
      <c r="H18" s="32"/>
      <c r="I18" s="32"/>
      <c r="J18" s="32"/>
      <c r="K18" s="32"/>
      <c r="L18" s="109"/>
      <c r="M18" s="213"/>
      <c r="S18" s="108"/>
      <c r="T18" s="32"/>
      <c r="U18" s="32"/>
      <c r="V18" s="109"/>
      <c r="W18" s="108"/>
      <c r="X18" s="32"/>
      <c r="Y18" s="32"/>
      <c r="Z18" s="109"/>
      <c r="AA18" s="108"/>
      <c r="AB18" s="32"/>
      <c r="AC18" s="32"/>
      <c r="AD18" s="109"/>
      <c r="AE18" s="108"/>
      <c r="AF18" s="32"/>
      <c r="AG18" s="32"/>
      <c r="AH18" s="109"/>
      <c r="AI18" s="108"/>
      <c r="AJ18" s="32"/>
      <c r="AK18" s="32"/>
      <c r="AL18" s="109"/>
      <c r="AM18" s="108"/>
      <c r="AN18" s="32"/>
      <c r="AO18" s="32"/>
      <c r="AP18" s="109"/>
      <c r="AQ18" s="108"/>
      <c r="AR18" s="32"/>
      <c r="AS18" s="32"/>
      <c r="AT18" s="109"/>
      <c r="AU18" s="32"/>
      <c r="AV18" s="32"/>
      <c r="AW18" s="32"/>
      <c r="AX18" s="109"/>
      <c r="AY18" s="32"/>
      <c r="AZ18" s="32"/>
    </row>
    <row r="19" spans="2:52" s="5" customFormat="1" ht="14.1" customHeight="1" x14ac:dyDescent="0.2">
      <c r="B19" s="8" t="s">
        <v>106</v>
      </c>
      <c r="C19" s="32">
        <v>1093.818</v>
      </c>
      <c r="D19" s="32">
        <v>1344.0139999999999</v>
      </c>
      <c r="E19" s="32">
        <v>1173.854</v>
      </c>
      <c r="F19" s="32">
        <v>915.12199999999996</v>
      </c>
      <c r="G19" s="32">
        <v>670.74900000000002</v>
      </c>
      <c r="H19" s="32">
        <v>1046.1579999999999</v>
      </c>
      <c r="I19" s="32">
        <v>1286.377</v>
      </c>
      <c r="J19" s="32">
        <v>1294.423</v>
      </c>
      <c r="K19" s="32">
        <v>1619.8869999999999</v>
      </c>
      <c r="L19" s="109">
        <v>1574.2539999999999</v>
      </c>
      <c r="M19" s="213"/>
      <c r="S19" s="108">
        <v>1453.4169999999999</v>
      </c>
      <c r="T19" s="32">
        <v>1532.001</v>
      </c>
      <c r="U19" s="32">
        <v>1364.5250000000001</v>
      </c>
      <c r="V19" s="109">
        <v>1173.854</v>
      </c>
      <c r="W19" s="108">
        <v>982.60400000000004</v>
      </c>
      <c r="X19" s="32">
        <v>1032.6020000000001</v>
      </c>
      <c r="Y19" s="32">
        <v>975.49099999999999</v>
      </c>
      <c r="Z19" s="109">
        <v>915.12199999999996</v>
      </c>
      <c r="AA19" s="108">
        <v>752.65599999999995</v>
      </c>
      <c r="AB19" s="32">
        <v>519.78899999999999</v>
      </c>
      <c r="AC19" s="32">
        <v>600.471</v>
      </c>
      <c r="AD19" s="109">
        <v>670.74900000000002</v>
      </c>
      <c r="AE19" s="108">
        <v>1006.792</v>
      </c>
      <c r="AF19" s="32">
        <v>988.82500000000005</v>
      </c>
      <c r="AG19" s="32">
        <v>1038.1420000000001</v>
      </c>
      <c r="AH19" s="109">
        <v>1046.1579999999999</v>
      </c>
      <c r="AI19" s="108">
        <v>1437.972</v>
      </c>
      <c r="AJ19" s="32">
        <v>1702.5239999999999</v>
      </c>
      <c r="AK19" s="32">
        <v>1408.6559999999999</v>
      </c>
      <c r="AL19" s="109">
        <v>1286.377</v>
      </c>
      <c r="AM19" s="108">
        <v>1432.346</v>
      </c>
      <c r="AN19" s="32">
        <v>1056.373</v>
      </c>
      <c r="AO19" s="32">
        <v>1280.1220000000001</v>
      </c>
      <c r="AP19" s="109">
        <v>1294.423</v>
      </c>
      <c r="AQ19" s="108">
        <v>1417.2619999999999</v>
      </c>
      <c r="AR19" s="32">
        <v>1324.9760000000001</v>
      </c>
      <c r="AS19" s="32">
        <v>1500.691</v>
      </c>
      <c r="AT19" s="109">
        <v>1619.8869999999999</v>
      </c>
      <c r="AU19" s="32">
        <v>1713.5740000000001</v>
      </c>
      <c r="AV19" s="32">
        <v>1329.348</v>
      </c>
      <c r="AW19" s="32">
        <v>1333.731</v>
      </c>
      <c r="AX19" s="109">
        <v>1574.2539999999999</v>
      </c>
      <c r="AY19" s="32">
        <v>1665.0840000000001</v>
      </c>
      <c r="AZ19" s="32">
        <v>2110.9180000000001</v>
      </c>
    </row>
    <row r="20" spans="2:52" s="5" customFormat="1" ht="14.1" customHeight="1" x14ac:dyDescent="0.2">
      <c r="B20" s="8" t="s">
        <v>107</v>
      </c>
      <c r="C20" s="32">
        <v>1656.8309999999999</v>
      </c>
      <c r="D20" s="32">
        <v>2283.326</v>
      </c>
      <c r="E20" s="32">
        <v>2257.431</v>
      </c>
      <c r="F20" s="32">
        <v>3039.712</v>
      </c>
      <c r="G20" s="32">
        <v>2180.5630000000001</v>
      </c>
      <c r="H20" s="32">
        <v>2683.2750000000001</v>
      </c>
      <c r="I20" s="32">
        <v>3295.7139999999999</v>
      </c>
      <c r="J20" s="32">
        <v>3519.413</v>
      </c>
      <c r="K20" s="32">
        <v>2935.982</v>
      </c>
      <c r="L20" s="109">
        <v>2632.5149999999999</v>
      </c>
      <c r="M20" s="213"/>
      <c r="S20" s="108">
        <v>2597.7629999999999</v>
      </c>
      <c r="T20" s="32">
        <v>2327.4270000000001</v>
      </c>
      <c r="U20" s="32">
        <v>2484.7460000000001</v>
      </c>
      <c r="V20" s="109">
        <v>2257.431</v>
      </c>
      <c r="W20" s="108">
        <v>2406.7040000000002</v>
      </c>
      <c r="X20" s="32">
        <v>2821.3049999999998</v>
      </c>
      <c r="Y20" s="32">
        <v>3110.0619999999999</v>
      </c>
      <c r="Z20" s="109">
        <v>3039.712</v>
      </c>
      <c r="AA20" s="108">
        <v>2935.9630000000002</v>
      </c>
      <c r="AB20" s="32">
        <v>2569.9859999999999</v>
      </c>
      <c r="AC20" s="32">
        <v>2196.4459999999999</v>
      </c>
      <c r="AD20" s="109">
        <v>2180.5630000000001</v>
      </c>
      <c r="AE20" s="108">
        <v>2107.3040000000001</v>
      </c>
      <c r="AF20" s="32">
        <v>2079.6709999999998</v>
      </c>
      <c r="AG20" s="32">
        <v>2428.9229999999998</v>
      </c>
      <c r="AH20" s="109">
        <v>2683.2750000000001</v>
      </c>
      <c r="AI20" s="108">
        <v>2635.93</v>
      </c>
      <c r="AJ20" s="32">
        <v>2813.77</v>
      </c>
      <c r="AK20" s="32">
        <v>3184.4949999999999</v>
      </c>
      <c r="AL20" s="109">
        <v>3295.7139999999999</v>
      </c>
      <c r="AM20" s="108">
        <v>3507.83</v>
      </c>
      <c r="AN20" s="32">
        <v>3347.654</v>
      </c>
      <c r="AO20" s="32">
        <v>3602.143</v>
      </c>
      <c r="AP20" s="109">
        <v>3519.413</v>
      </c>
      <c r="AQ20" s="108">
        <v>3474.8969999999999</v>
      </c>
      <c r="AR20" s="32">
        <v>3307.1660000000002</v>
      </c>
      <c r="AS20" s="32">
        <v>3515.2350000000001</v>
      </c>
      <c r="AT20" s="109">
        <v>2935.982</v>
      </c>
      <c r="AU20" s="32">
        <v>2790.252</v>
      </c>
      <c r="AV20" s="32">
        <v>2870.6060000000002</v>
      </c>
      <c r="AW20" s="32">
        <v>2853.5630000000001</v>
      </c>
      <c r="AX20" s="109">
        <v>2632.5149999999999</v>
      </c>
      <c r="AY20" s="32">
        <v>3001.9769999999999</v>
      </c>
      <c r="AZ20" s="32">
        <v>4491.7759999999998</v>
      </c>
    </row>
    <row r="21" spans="2:52" s="5" customFormat="1" ht="14.1" customHeight="1" x14ac:dyDescent="0.2">
      <c r="B21" s="8" t="s">
        <v>108</v>
      </c>
      <c r="C21" s="32">
        <v>353.39</v>
      </c>
      <c r="D21" s="32">
        <v>361.63400000000001</v>
      </c>
      <c r="E21" s="32">
        <v>996.85900000000004</v>
      </c>
      <c r="F21" s="32">
        <v>569.71299999999997</v>
      </c>
      <c r="G21" s="32">
        <v>567.89300000000003</v>
      </c>
      <c r="H21" s="32">
        <v>1225.5999999999999</v>
      </c>
      <c r="I21" s="32">
        <v>868.86800000000005</v>
      </c>
      <c r="J21" s="32">
        <v>805.55799999999999</v>
      </c>
      <c r="K21" s="32">
        <v>750.72299999999996</v>
      </c>
      <c r="L21" s="109">
        <v>758.46799999999996</v>
      </c>
      <c r="M21" s="213"/>
      <c r="S21" s="108">
        <v>405.14499999999998</v>
      </c>
      <c r="T21" s="32">
        <v>493.66500000000002</v>
      </c>
      <c r="U21" s="32">
        <v>675.6</v>
      </c>
      <c r="V21" s="109">
        <v>996.85900000000004</v>
      </c>
      <c r="W21" s="108">
        <v>1229.8009999999999</v>
      </c>
      <c r="X21" s="32">
        <v>1176.5350000000001</v>
      </c>
      <c r="Y21" s="32">
        <v>1359.3579999999999</v>
      </c>
      <c r="Z21" s="109">
        <v>569.71299999999997</v>
      </c>
      <c r="AA21" s="108">
        <v>667.23500000000001</v>
      </c>
      <c r="AB21" s="32">
        <v>551.16</v>
      </c>
      <c r="AC21" s="32">
        <v>543.96100000000001</v>
      </c>
      <c r="AD21" s="109">
        <v>567.89300000000003</v>
      </c>
      <c r="AE21" s="108">
        <v>621.60900000000004</v>
      </c>
      <c r="AF21" s="32">
        <v>863.83399999999995</v>
      </c>
      <c r="AG21" s="32">
        <v>1075.143</v>
      </c>
      <c r="AH21" s="109">
        <v>1225.5999999999999</v>
      </c>
      <c r="AI21" s="108">
        <v>1167.4870000000001</v>
      </c>
      <c r="AJ21" s="32">
        <v>1059.0530000000001</v>
      </c>
      <c r="AK21" s="32">
        <v>1011.617</v>
      </c>
      <c r="AL21" s="109">
        <v>868.86800000000005</v>
      </c>
      <c r="AM21" s="108">
        <v>877.81799999999998</v>
      </c>
      <c r="AN21" s="32">
        <v>923.98199999999997</v>
      </c>
      <c r="AO21" s="32">
        <v>913.50599999999997</v>
      </c>
      <c r="AP21" s="109">
        <v>805.55799999999999</v>
      </c>
      <c r="AQ21" s="108">
        <v>919.88400000000001</v>
      </c>
      <c r="AR21" s="32">
        <v>971.28700000000003</v>
      </c>
      <c r="AS21" s="32">
        <v>1048.8219999999999</v>
      </c>
      <c r="AT21" s="109">
        <v>750.72299999999996</v>
      </c>
      <c r="AU21" s="32">
        <v>793.04300000000001</v>
      </c>
      <c r="AV21" s="32">
        <v>816.66200000000003</v>
      </c>
      <c r="AW21" s="32">
        <v>837.37099999999998</v>
      </c>
      <c r="AX21" s="109">
        <v>758.46799999999996</v>
      </c>
      <c r="AY21" s="32">
        <v>894.36699999999996</v>
      </c>
      <c r="AZ21" s="32">
        <v>1127.56</v>
      </c>
    </row>
    <row r="22" spans="2:52" s="5" customFormat="1" ht="14.1" customHeight="1" x14ac:dyDescent="0.2">
      <c r="B22" s="8" t="s">
        <v>109</v>
      </c>
      <c r="C22" s="32">
        <v>0</v>
      </c>
      <c r="D22" s="32">
        <v>74.819000000000003</v>
      </c>
      <c r="E22" s="32">
        <v>7.4818999999999997E-2</v>
      </c>
      <c r="F22" s="32">
        <v>0</v>
      </c>
      <c r="G22" s="32">
        <v>0</v>
      </c>
      <c r="H22" s="32">
        <v>0</v>
      </c>
      <c r="I22" s="32">
        <v>0</v>
      </c>
      <c r="J22" s="32">
        <v>0</v>
      </c>
      <c r="K22" s="32">
        <v>0</v>
      </c>
      <c r="L22" s="109">
        <v>0</v>
      </c>
      <c r="M22" s="213"/>
      <c r="S22" s="108">
        <v>74.819000000000003</v>
      </c>
      <c r="T22" s="32">
        <v>74.819000000000003</v>
      </c>
      <c r="U22" s="32">
        <v>0</v>
      </c>
      <c r="V22" s="109">
        <v>7.4818999999999997E-2</v>
      </c>
      <c r="W22" s="108">
        <v>0</v>
      </c>
      <c r="X22" s="32">
        <v>0</v>
      </c>
      <c r="Y22" s="32">
        <v>0</v>
      </c>
      <c r="Z22" s="109">
        <v>0</v>
      </c>
      <c r="AA22" s="108">
        <v>0</v>
      </c>
      <c r="AB22" s="32">
        <v>0</v>
      </c>
      <c r="AC22" s="32">
        <v>0</v>
      </c>
      <c r="AD22" s="109">
        <v>0</v>
      </c>
      <c r="AE22" s="108">
        <v>0</v>
      </c>
      <c r="AF22" s="32">
        <v>0</v>
      </c>
      <c r="AG22" s="32">
        <v>0</v>
      </c>
      <c r="AH22" s="109">
        <v>0</v>
      </c>
      <c r="AI22" s="108">
        <v>0</v>
      </c>
      <c r="AJ22" s="32">
        <v>0</v>
      </c>
      <c r="AK22" s="32">
        <v>0</v>
      </c>
      <c r="AL22" s="109">
        <v>0</v>
      </c>
      <c r="AM22" s="108">
        <v>0</v>
      </c>
      <c r="AN22" s="32">
        <v>0</v>
      </c>
      <c r="AO22" s="32">
        <v>0</v>
      </c>
      <c r="AP22" s="109">
        <v>0</v>
      </c>
      <c r="AQ22" s="108">
        <v>0</v>
      </c>
      <c r="AR22" s="32">
        <v>0</v>
      </c>
      <c r="AS22" s="32">
        <v>0</v>
      </c>
      <c r="AT22" s="109">
        <v>0</v>
      </c>
      <c r="AU22" s="32">
        <v>0</v>
      </c>
      <c r="AV22" s="32">
        <v>0</v>
      </c>
      <c r="AW22" s="32">
        <v>0</v>
      </c>
      <c r="AX22" s="109">
        <v>0</v>
      </c>
      <c r="AY22" s="32"/>
      <c r="AZ22" s="32"/>
    </row>
    <row r="23" spans="2:52" s="5" customFormat="1" ht="14.1" customHeight="1" x14ac:dyDescent="0.2">
      <c r="B23" s="8" t="s">
        <v>110</v>
      </c>
      <c r="C23" s="32">
        <v>0</v>
      </c>
      <c r="D23" s="32">
        <v>0</v>
      </c>
      <c r="E23" s="32">
        <v>0</v>
      </c>
      <c r="F23" s="32"/>
      <c r="G23" s="32">
        <v>644.15</v>
      </c>
      <c r="H23" s="32">
        <v>130.22499999999999</v>
      </c>
      <c r="I23" s="32">
        <v>130.22499999999999</v>
      </c>
      <c r="J23" s="32">
        <v>200.22499999999999</v>
      </c>
      <c r="K23" s="32">
        <v>200.22499999999999</v>
      </c>
      <c r="L23" s="109">
        <v>200</v>
      </c>
      <c r="M23" s="213"/>
      <c r="S23" s="108">
        <v>0</v>
      </c>
      <c r="T23" s="32">
        <v>0</v>
      </c>
      <c r="U23" s="32">
        <v>0</v>
      </c>
      <c r="V23" s="109">
        <v>0</v>
      </c>
      <c r="W23" s="108">
        <v>0</v>
      </c>
      <c r="X23" s="32">
        <v>0</v>
      </c>
      <c r="Y23" s="32">
        <v>0</v>
      </c>
      <c r="Z23" s="109"/>
      <c r="AA23" s="108">
        <v>0</v>
      </c>
      <c r="AB23" s="32">
        <v>497.25</v>
      </c>
      <c r="AC23" s="32">
        <v>644.15</v>
      </c>
      <c r="AD23" s="109">
        <v>644.15</v>
      </c>
      <c r="AE23" s="108">
        <v>130</v>
      </c>
      <c r="AF23" s="32">
        <v>130</v>
      </c>
      <c r="AG23" s="32">
        <v>130</v>
      </c>
      <c r="AH23" s="109">
        <v>130.22499999999999</v>
      </c>
      <c r="AI23" s="108">
        <v>130.22499999999999</v>
      </c>
      <c r="AJ23" s="32">
        <v>130.22499999999999</v>
      </c>
      <c r="AK23" s="32">
        <v>130.22499999999999</v>
      </c>
      <c r="AL23" s="109">
        <v>130.22499999999999</v>
      </c>
      <c r="AM23" s="108">
        <v>130.22499999999999</v>
      </c>
      <c r="AN23" s="32">
        <v>130.22499999999999</v>
      </c>
      <c r="AO23" s="32">
        <v>200.22499999999999</v>
      </c>
      <c r="AP23" s="109">
        <v>200.22499999999999</v>
      </c>
      <c r="AQ23" s="108">
        <v>200.22499999999999</v>
      </c>
      <c r="AR23" s="32">
        <v>200.22499999999999</v>
      </c>
      <c r="AS23" s="32">
        <v>200.22499999999999</v>
      </c>
      <c r="AT23" s="109">
        <v>200.22499999999999</v>
      </c>
      <c r="AU23" s="32">
        <v>200</v>
      </c>
      <c r="AV23" s="32">
        <v>200</v>
      </c>
      <c r="AW23" s="32">
        <v>200</v>
      </c>
      <c r="AX23" s="109">
        <v>200</v>
      </c>
      <c r="AY23" s="32">
        <v>200</v>
      </c>
      <c r="AZ23" s="32">
        <v>200</v>
      </c>
    </row>
    <row r="24" spans="2:52" s="5" customFormat="1" ht="14.1" customHeight="1" x14ac:dyDescent="0.2">
      <c r="B24" s="8" t="s">
        <v>111</v>
      </c>
      <c r="C24" s="32">
        <v>3833.4540000000002</v>
      </c>
      <c r="D24" s="32">
        <v>2785.4520000000002</v>
      </c>
      <c r="E24" s="32">
        <v>5472.9589999999998</v>
      </c>
      <c r="F24" s="32">
        <v>4746.0290000000005</v>
      </c>
      <c r="G24" s="32">
        <v>2145.3220000000001</v>
      </c>
      <c r="H24" s="32">
        <v>2125.54</v>
      </c>
      <c r="I24" s="32">
        <v>2617.0990000000002</v>
      </c>
      <c r="J24" s="32">
        <v>2993.9369999999999</v>
      </c>
      <c r="K24" s="32">
        <v>2734.038</v>
      </c>
      <c r="L24" s="109">
        <v>2360.8539999999998</v>
      </c>
      <c r="M24" s="213"/>
      <c r="S24" s="108">
        <v>4752.0140000000001</v>
      </c>
      <c r="T24" s="32">
        <v>4959.0079999999998</v>
      </c>
      <c r="U24" s="32">
        <v>5284.6559999999999</v>
      </c>
      <c r="V24" s="109">
        <v>5472.9589999999998</v>
      </c>
      <c r="W24" s="108">
        <v>4511.7309999999998</v>
      </c>
      <c r="X24" s="32">
        <v>5442.98</v>
      </c>
      <c r="Y24" s="32">
        <v>5799.4049999999997</v>
      </c>
      <c r="Z24" s="109">
        <v>4746.0290000000005</v>
      </c>
      <c r="AA24" s="108">
        <v>5231.8760000000002</v>
      </c>
      <c r="AB24" s="32">
        <v>1936.8530000000001</v>
      </c>
      <c r="AC24" s="32">
        <v>3325.203</v>
      </c>
      <c r="AD24" s="109">
        <v>2145.3220000000001</v>
      </c>
      <c r="AE24" s="108">
        <v>2147.4650000000001</v>
      </c>
      <c r="AF24" s="32">
        <v>3778.0880000000002</v>
      </c>
      <c r="AG24" s="32">
        <v>3010.587</v>
      </c>
      <c r="AH24" s="109">
        <v>2125.54</v>
      </c>
      <c r="AI24" s="108">
        <v>3924.8020000000001</v>
      </c>
      <c r="AJ24" s="32">
        <v>2655.1570000000002</v>
      </c>
      <c r="AK24" s="32">
        <v>2872.085</v>
      </c>
      <c r="AL24" s="109">
        <v>2617.0990000000002</v>
      </c>
      <c r="AM24" s="108">
        <v>1752.2919999999999</v>
      </c>
      <c r="AN24" s="32">
        <v>1787.9269999999999</v>
      </c>
      <c r="AO24" s="32">
        <v>3024.4690000000001</v>
      </c>
      <c r="AP24" s="109">
        <v>2993.9369999999999</v>
      </c>
      <c r="AQ24" s="108">
        <v>3394.89</v>
      </c>
      <c r="AR24" s="32">
        <v>3198.3780000000002</v>
      </c>
      <c r="AS24" s="32">
        <v>3226.3020000000001</v>
      </c>
      <c r="AT24" s="109">
        <v>2734.038</v>
      </c>
      <c r="AU24" s="32">
        <v>2639.922</v>
      </c>
      <c r="AV24" s="32">
        <v>2254.9549999999999</v>
      </c>
      <c r="AW24" s="32">
        <v>2951.0529999999999</v>
      </c>
      <c r="AX24" s="109">
        <v>2360.8539999999998</v>
      </c>
      <c r="AY24" s="32">
        <v>2379.2800000000002</v>
      </c>
      <c r="AZ24" s="32">
        <v>2190.8629999999998</v>
      </c>
    </row>
    <row r="25" spans="2:52" s="5" customFormat="1" ht="14.1" customHeight="1" x14ac:dyDescent="0.2">
      <c r="B25" s="5" t="s">
        <v>112</v>
      </c>
      <c r="C25" s="110">
        <f t="shared" ref="C25" si="11">SUM(C19:C24)</f>
        <v>6937.4930000000004</v>
      </c>
      <c r="D25" s="110">
        <f t="shared" ref="D25:F25" si="12">SUM(D19:D24)</f>
        <v>6849.2450000000008</v>
      </c>
      <c r="E25" s="34">
        <f t="shared" si="12"/>
        <v>9901.1778190000005</v>
      </c>
      <c r="F25" s="34">
        <f t="shared" si="12"/>
        <v>9270.5760000000009</v>
      </c>
      <c r="G25" s="34">
        <f t="shared" ref="G25" si="13">SUM(G19:G24)</f>
        <v>6208.6769999999997</v>
      </c>
      <c r="H25" s="34">
        <f t="shared" ref="H25" si="14">SUM(H19:H24)</f>
        <v>7210.7979999999998</v>
      </c>
      <c r="I25" s="34">
        <f t="shared" ref="I25" si="15">SUM(I19:I24)</f>
        <v>8198.2830000000013</v>
      </c>
      <c r="J25" s="34">
        <f t="shared" ref="J25" si="16">SUM(J19:J24)</f>
        <v>8813.5560000000005</v>
      </c>
      <c r="K25" s="34">
        <f t="shared" ref="K25:L25" si="17">SUM(K19:K24)</f>
        <v>8240.8549999999996</v>
      </c>
      <c r="L25" s="111">
        <f t="shared" si="17"/>
        <v>7526.0910000000003</v>
      </c>
      <c r="M25" s="34"/>
      <c r="N25" s="34"/>
      <c r="O25" s="34"/>
      <c r="P25" s="34"/>
      <c r="Q25" s="34"/>
      <c r="R25" s="34"/>
      <c r="S25" s="110">
        <f t="shared" ref="S25" si="18">SUM(S19:S24)</f>
        <v>9283.1579999999994</v>
      </c>
      <c r="T25" s="34">
        <f t="shared" ref="T25" si="19">SUM(T19:T24)</f>
        <v>9386.92</v>
      </c>
      <c r="U25" s="34">
        <f t="shared" ref="U25" si="20">SUM(U19:U24)</f>
        <v>9809.527</v>
      </c>
      <c r="V25" s="111">
        <f t="shared" ref="V25:Z25" si="21">SUM(V19:V24)</f>
        <v>9901.1778190000005</v>
      </c>
      <c r="W25" s="110">
        <f t="shared" si="21"/>
        <v>9130.84</v>
      </c>
      <c r="X25" s="34">
        <f t="shared" si="21"/>
        <v>10473.421999999999</v>
      </c>
      <c r="Y25" s="34">
        <f t="shared" si="21"/>
        <v>11244.315999999999</v>
      </c>
      <c r="Z25" s="111">
        <f t="shared" si="21"/>
        <v>9270.5760000000009</v>
      </c>
      <c r="AA25" s="110">
        <f t="shared" ref="AA25" si="22">SUM(AA19:AA24)</f>
        <v>9587.73</v>
      </c>
      <c r="AB25" s="34">
        <f t="shared" ref="AB25" si="23">SUM(AB19:AB24)</f>
        <v>6075.0379999999996</v>
      </c>
      <c r="AC25" s="34">
        <f t="shared" ref="AC25" si="24">SUM(AC19:AC24)</f>
        <v>7310.2309999999998</v>
      </c>
      <c r="AD25" s="111">
        <f t="shared" ref="AD25" si="25">SUM(AD19:AD24)</f>
        <v>6208.6769999999997</v>
      </c>
      <c r="AE25" s="110">
        <f t="shared" ref="AE25" si="26">SUM(AE19:AE24)</f>
        <v>6013.17</v>
      </c>
      <c r="AF25" s="34">
        <f t="shared" ref="AF25" si="27">SUM(AF19:AF24)</f>
        <v>7840.4179999999997</v>
      </c>
      <c r="AG25" s="34">
        <f t="shared" ref="AG25" si="28">SUM(AG19:AG24)</f>
        <v>7682.7950000000001</v>
      </c>
      <c r="AH25" s="111">
        <f t="shared" ref="AH25:AL25" si="29">SUM(AH19:AH24)</f>
        <v>7210.7979999999998</v>
      </c>
      <c r="AI25" s="110">
        <f t="shared" si="29"/>
        <v>9296.4160000000011</v>
      </c>
      <c r="AJ25" s="34">
        <f t="shared" si="29"/>
        <v>8360.7289999999994</v>
      </c>
      <c r="AK25" s="34">
        <f t="shared" si="29"/>
        <v>8607.0780000000013</v>
      </c>
      <c r="AL25" s="111">
        <f t="shared" si="29"/>
        <v>8198.2830000000013</v>
      </c>
      <c r="AM25" s="110">
        <f>SUM(AM19:AM24)</f>
        <v>7700.5110000000004</v>
      </c>
      <c r="AN25" s="34">
        <f>SUM(AN19:AN24)</f>
        <v>7246.1610000000001</v>
      </c>
      <c r="AO25" s="34">
        <f t="shared" ref="AO25:AU25" si="30">SUM(AO19:AO24)</f>
        <v>9020.4650000000001</v>
      </c>
      <c r="AP25" s="111">
        <f t="shared" si="30"/>
        <v>8813.5560000000005</v>
      </c>
      <c r="AQ25" s="110">
        <f t="shared" si="30"/>
        <v>9407.1579999999994</v>
      </c>
      <c r="AR25" s="34">
        <f t="shared" si="30"/>
        <v>9002.0320000000011</v>
      </c>
      <c r="AS25" s="34">
        <f t="shared" si="30"/>
        <v>9491.2750000000015</v>
      </c>
      <c r="AT25" s="111">
        <f t="shared" si="30"/>
        <v>8240.8549999999996</v>
      </c>
      <c r="AU25" s="34">
        <f t="shared" si="30"/>
        <v>8136.7909999999993</v>
      </c>
      <c r="AV25" s="34">
        <f t="shared" ref="AV25:AY25" si="31">SUM(AV19:AV24)</f>
        <v>7471.5709999999999</v>
      </c>
      <c r="AW25" s="34">
        <f t="shared" si="31"/>
        <v>8175.7179999999998</v>
      </c>
      <c r="AX25" s="111">
        <f t="shared" si="31"/>
        <v>7526.0910000000003</v>
      </c>
      <c r="AY25" s="34">
        <f t="shared" si="31"/>
        <v>8140.7080000000005</v>
      </c>
      <c r="AZ25" s="34">
        <f t="shared" ref="AZ25" si="32">SUM(AZ19:AZ24)</f>
        <v>10121.116999999998</v>
      </c>
    </row>
    <row r="26" spans="2:52" s="5" customFormat="1" ht="14.1" customHeight="1" x14ac:dyDescent="0.2">
      <c r="B26" s="5" t="s">
        <v>113</v>
      </c>
      <c r="C26" s="34">
        <v>11438.287</v>
      </c>
      <c r="D26" s="34">
        <v>12365.777</v>
      </c>
      <c r="E26" s="34">
        <f>E16+E25</f>
        <v>15542.355819</v>
      </c>
      <c r="F26" s="34">
        <f t="shared" ref="F26" si="33">F16+F25</f>
        <v>15026.353000000001</v>
      </c>
      <c r="G26" s="34">
        <v>12398.598</v>
      </c>
      <c r="H26" s="34">
        <v>13779.031000000001</v>
      </c>
      <c r="I26" s="34">
        <v>16018.433999999999</v>
      </c>
      <c r="J26" s="34">
        <v>18891.629000000001</v>
      </c>
      <c r="K26" s="34">
        <v>18180.794000000002</v>
      </c>
      <c r="L26" s="111">
        <v>17675.365000000002</v>
      </c>
      <c r="M26" s="213"/>
      <c r="R26" s="62"/>
      <c r="S26" s="110">
        <f t="shared" ref="S26:AM26" si="34">S16+S25</f>
        <v>14754.484</v>
      </c>
      <c r="T26" s="34">
        <f t="shared" si="34"/>
        <v>14886.161</v>
      </c>
      <c r="U26" s="34">
        <f t="shared" si="34"/>
        <v>15368.169</v>
      </c>
      <c r="V26" s="111">
        <f>V16+V25</f>
        <v>15542.355819</v>
      </c>
      <c r="W26" s="110">
        <f t="shared" si="34"/>
        <v>14748.688</v>
      </c>
      <c r="X26" s="34">
        <f t="shared" si="34"/>
        <v>16054.877999999997</v>
      </c>
      <c r="Y26" s="34">
        <f t="shared" si="34"/>
        <v>16862.648000000001</v>
      </c>
      <c r="Z26" s="111">
        <f t="shared" si="34"/>
        <v>15026.353000000001</v>
      </c>
      <c r="AA26" s="110">
        <f t="shared" si="34"/>
        <v>15461.323</v>
      </c>
      <c r="AB26" s="34">
        <f t="shared" si="34"/>
        <v>12122.776999999998</v>
      </c>
      <c r="AC26" s="34">
        <f t="shared" si="34"/>
        <v>13250.826999999999</v>
      </c>
      <c r="AD26" s="111">
        <f t="shared" si="34"/>
        <v>12398.597999999998</v>
      </c>
      <c r="AE26" s="110">
        <f t="shared" si="34"/>
        <v>12374.742999999999</v>
      </c>
      <c r="AF26" s="34">
        <f t="shared" si="34"/>
        <v>14124.903999999999</v>
      </c>
      <c r="AG26" s="34">
        <f t="shared" si="34"/>
        <v>14085.096</v>
      </c>
      <c r="AH26" s="111">
        <f t="shared" si="34"/>
        <v>13779.030999999999</v>
      </c>
      <c r="AI26" s="110">
        <f t="shared" si="34"/>
        <v>15970.903000000002</v>
      </c>
      <c r="AJ26" s="34">
        <f t="shared" si="34"/>
        <v>15353.974999999999</v>
      </c>
      <c r="AK26" s="34">
        <f t="shared" si="34"/>
        <v>15979.877</v>
      </c>
      <c r="AL26" s="111">
        <f t="shared" si="34"/>
        <v>16018.434000000001</v>
      </c>
      <c r="AM26" s="110">
        <f t="shared" si="34"/>
        <v>16797.332999999999</v>
      </c>
      <c r="AN26" s="34">
        <f>AN16+AN25</f>
        <v>16467.290999999997</v>
      </c>
      <c r="AO26" s="34">
        <f>AO16+AO25</f>
        <v>18305.094000000001</v>
      </c>
      <c r="AP26" s="111">
        <f>AP16+AP25</f>
        <v>18891.629000000001</v>
      </c>
      <c r="AQ26" s="110">
        <f>AQ16+AQ25</f>
        <v>19437.54</v>
      </c>
      <c r="AR26" s="34">
        <f t="shared" ref="AR26:AU26" si="35">AR16+AR25</f>
        <v>19032.5</v>
      </c>
      <c r="AS26" s="34">
        <f t="shared" si="35"/>
        <v>19608.818000000003</v>
      </c>
      <c r="AT26" s="111">
        <v>18180.794000000002</v>
      </c>
      <c r="AU26" s="34">
        <f t="shared" si="35"/>
        <v>18139.495000000003</v>
      </c>
      <c r="AV26" s="34">
        <f t="shared" ref="AV26:AW26" si="36">AV16+AV25</f>
        <v>17598.001</v>
      </c>
      <c r="AW26" s="34">
        <f t="shared" si="36"/>
        <v>18393.643</v>
      </c>
      <c r="AX26" s="111">
        <v>17675.365000000002</v>
      </c>
      <c r="AY26" s="34">
        <f t="shared" ref="AY26:AZ26" si="37">AY16+AY25</f>
        <v>18179.869000000002</v>
      </c>
      <c r="AZ26" s="34">
        <f t="shared" si="37"/>
        <v>20353.199000000001</v>
      </c>
    </row>
    <row r="27" spans="2:52" s="5" customFormat="1" ht="14.1" customHeight="1" x14ac:dyDescent="0.2">
      <c r="C27" s="32"/>
      <c r="D27" s="32"/>
      <c r="E27" s="32"/>
      <c r="F27" s="32"/>
      <c r="G27" s="32"/>
      <c r="H27" s="32"/>
      <c r="I27" s="32"/>
      <c r="J27" s="32"/>
      <c r="K27" s="32"/>
      <c r="L27" s="109"/>
      <c r="M27" s="213"/>
      <c r="S27" s="108"/>
      <c r="T27" s="32"/>
      <c r="U27" s="32"/>
      <c r="V27" s="109"/>
      <c r="W27" s="108"/>
      <c r="X27" s="32"/>
      <c r="Y27" s="32"/>
      <c r="Z27" s="109"/>
      <c r="AA27" s="108"/>
      <c r="AB27" s="32"/>
      <c r="AC27" s="32"/>
      <c r="AD27" s="109"/>
      <c r="AE27" s="108"/>
      <c r="AF27" s="32"/>
      <c r="AG27" s="32"/>
      <c r="AH27" s="109"/>
      <c r="AI27" s="108"/>
      <c r="AJ27" s="32"/>
      <c r="AK27" s="32"/>
      <c r="AL27" s="109"/>
      <c r="AM27" s="108"/>
      <c r="AN27" s="32"/>
      <c r="AO27" s="32"/>
      <c r="AP27" s="109"/>
      <c r="AQ27" s="108"/>
      <c r="AR27" s="32"/>
      <c r="AS27" s="32"/>
      <c r="AT27" s="109"/>
      <c r="AU27" s="32"/>
      <c r="AV27" s="32"/>
      <c r="AW27" s="32"/>
      <c r="AX27" s="109"/>
      <c r="AY27" s="32"/>
      <c r="AZ27" s="32"/>
    </row>
    <row r="28" spans="2:52" s="5" customFormat="1" ht="14.1" customHeight="1" x14ac:dyDescent="0.2">
      <c r="B28" s="5" t="s">
        <v>114</v>
      </c>
      <c r="C28" s="32"/>
      <c r="D28" s="32"/>
      <c r="E28" s="32"/>
      <c r="F28" s="32"/>
      <c r="G28" s="32"/>
      <c r="H28" s="32"/>
      <c r="I28" s="32"/>
      <c r="J28" s="32"/>
      <c r="K28" s="32"/>
      <c r="L28" s="109"/>
      <c r="M28" s="213"/>
      <c r="S28" s="108"/>
      <c r="T28" s="32"/>
      <c r="U28" s="32"/>
      <c r="V28" s="109"/>
      <c r="W28" s="108"/>
      <c r="X28" s="32"/>
      <c r="Y28" s="32"/>
      <c r="Z28" s="109"/>
      <c r="AA28" s="108"/>
      <c r="AB28" s="32"/>
      <c r="AC28" s="32"/>
      <c r="AD28" s="109"/>
      <c r="AE28" s="108"/>
      <c r="AF28" s="32"/>
      <c r="AG28" s="32"/>
      <c r="AH28" s="109"/>
      <c r="AI28" s="108"/>
      <c r="AJ28" s="32"/>
      <c r="AK28" s="32"/>
      <c r="AL28" s="109"/>
      <c r="AM28" s="108"/>
      <c r="AN28" s="32"/>
      <c r="AO28" s="32"/>
      <c r="AP28" s="109"/>
      <c r="AQ28" s="108"/>
      <c r="AR28" s="32"/>
      <c r="AS28" s="32"/>
      <c r="AT28" s="109"/>
      <c r="AU28" s="32"/>
      <c r="AV28" s="32"/>
      <c r="AW28" s="32"/>
      <c r="AX28" s="109"/>
      <c r="AY28" s="32"/>
      <c r="AZ28" s="32"/>
    </row>
    <row r="29" spans="2:52" s="5" customFormat="1" ht="14.1" customHeight="1" x14ac:dyDescent="0.2">
      <c r="B29" s="5" t="s">
        <v>115</v>
      </c>
      <c r="C29" s="32"/>
      <c r="D29" s="32"/>
      <c r="E29" s="32"/>
      <c r="F29" s="32"/>
      <c r="G29" s="32"/>
      <c r="H29" s="32"/>
      <c r="I29" s="32"/>
      <c r="J29" s="32"/>
      <c r="K29" s="32"/>
      <c r="L29" s="190"/>
      <c r="M29" s="213"/>
      <c r="S29" s="211"/>
      <c r="V29" s="190"/>
      <c r="W29" s="211"/>
      <c r="Z29" s="190"/>
      <c r="AA29" s="211"/>
      <c r="AD29" s="190"/>
      <c r="AE29" s="211"/>
      <c r="AH29" s="190"/>
      <c r="AI29" s="211"/>
      <c r="AL29" s="190"/>
      <c r="AM29" s="211"/>
      <c r="AP29" s="190"/>
      <c r="AQ29" s="211"/>
      <c r="AT29" s="190"/>
      <c r="AX29" s="190"/>
    </row>
    <row r="30" spans="2:52" s="5" customFormat="1" ht="14.1" customHeight="1" x14ac:dyDescent="0.2">
      <c r="B30" s="8" t="s">
        <v>116</v>
      </c>
      <c r="C30" s="32">
        <v>1000</v>
      </c>
      <c r="D30" s="32">
        <v>1000</v>
      </c>
      <c r="E30" s="32">
        <v>1000</v>
      </c>
      <c r="F30" s="32">
        <f t="shared" ref="F30" si="38">(1000000)/1000</f>
        <v>1000</v>
      </c>
      <c r="G30" s="32">
        <v>1000</v>
      </c>
      <c r="H30" s="32">
        <v>1000</v>
      </c>
      <c r="I30" s="32">
        <v>1000</v>
      </c>
      <c r="J30" s="32">
        <v>1000</v>
      </c>
      <c r="K30" s="32">
        <v>1000</v>
      </c>
      <c r="L30" s="109">
        <v>1000</v>
      </c>
      <c r="M30" s="213"/>
      <c r="S30" s="108">
        <v>1000</v>
      </c>
      <c r="T30" s="32">
        <v>1000</v>
      </c>
      <c r="U30" s="32">
        <v>1000</v>
      </c>
      <c r="V30" s="109">
        <v>1000</v>
      </c>
      <c r="W30" s="108">
        <f t="shared" ref="W30:AH30" si="39">(1000000)/1000</f>
        <v>1000</v>
      </c>
      <c r="X30" s="32">
        <f t="shared" si="39"/>
        <v>1000</v>
      </c>
      <c r="Y30" s="32">
        <f t="shared" si="39"/>
        <v>1000</v>
      </c>
      <c r="Z30" s="109">
        <f t="shared" si="39"/>
        <v>1000</v>
      </c>
      <c r="AA30" s="108">
        <f t="shared" si="39"/>
        <v>1000</v>
      </c>
      <c r="AB30" s="32">
        <f t="shared" si="39"/>
        <v>1000</v>
      </c>
      <c r="AC30" s="32">
        <f t="shared" si="39"/>
        <v>1000</v>
      </c>
      <c r="AD30" s="109">
        <f t="shared" si="39"/>
        <v>1000</v>
      </c>
      <c r="AE30" s="108">
        <f t="shared" si="39"/>
        <v>1000</v>
      </c>
      <c r="AF30" s="32">
        <f t="shared" si="39"/>
        <v>1000</v>
      </c>
      <c r="AG30" s="32">
        <f t="shared" si="39"/>
        <v>1000</v>
      </c>
      <c r="AH30" s="109">
        <f t="shared" si="39"/>
        <v>1000</v>
      </c>
      <c r="AI30" s="108">
        <v>1000</v>
      </c>
      <c r="AJ30" s="32">
        <v>1000</v>
      </c>
      <c r="AK30" s="32">
        <v>1000</v>
      </c>
      <c r="AL30" s="109">
        <v>1000</v>
      </c>
      <c r="AM30" s="108">
        <v>1000</v>
      </c>
      <c r="AN30" s="32">
        <v>1000</v>
      </c>
      <c r="AO30" s="32">
        <v>1000</v>
      </c>
      <c r="AP30" s="109">
        <v>1000</v>
      </c>
      <c r="AQ30" s="108">
        <v>1000</v>
      </c>
      <c r="AR30" s="32">
        <v>1000</v>
      </c>
      <c r="AS30" s="32">
        <v>1000</v>
      </c>
      <c r="AT30" s="109">
        <v>1000</v>
      </c>
      <c r="AU30" s="32">
        <v>1000</v>
      </c>
      <c r="AV30" s="32">
        <v>1000</v>
      </c>
      <c r="AW30" s="32">
        <v>1000</v>
      </c>
      <c r="AX30" s="109">
        <v>1000</v>
      </c>
      <c r="AY30" s="32">
        <v>1000</v>
      </c>
      <c r="AZ30" s="32">
        <v>1000</v>
      </c>
    </row>
    <row r="31" spans="2:52" s="5" customFormat="1" ht="14.1" customHeight="1" x14ac:dyDescent="0.2">
      <c r="B31" s="8" t="s">
        <v>289</v>
      </c>
      <c r="C31" s="32"/>
      <c r="D31" s="32"/>
      <c r="E31" s="32">
        <v>0</v>
      </c>
      <c r="F31" s="32">
        <v>0</v>
      </c>
      <c r="G31" s="32">
        <v>0</v>
      </c>
      <c r="H31" s="32">
        <v>0</v>
      </c>
      <c r="I31" s="32">
        <v>0</v>
      </c>
      <c r="J31" s="32">
        <v>0</v>
      </c>
      <c r="K31" s="32">
        <v>0</v>
      </c>
      <c r="L31" s="109">
        <v>-10.478999999999999</v>
      </c>
      <c r="M31" s="213"/>
      <c r="S31" s="108">
        <v>0</v>
      </c>
      <c r="T31" s="32">
        <v>0</v>
      </c>
      <c r="U31" s="32">
        <v>0</v>
      </c>
      <c r="V31" s="109">
        <v>0</v>
      </c>
      <c r="W31" s="108">
        <v>0</v>
      </c>
      <c r="X31" s="32">
        <v>0</v>
      </c>
      <c r="Y31" s="32">
        <v>0</v>
      </c>
      <c r="Z31" s="109">
        <v>0</v>
      </c>
      <c r="AA31" s="108">
        <v>0</v>
      </c>
      <c r="AB31" s="32">
        <v>0</v>
      </c>
      <c r="AC31" s="32">
        <v>0</v>
      </c>
      <c r="AD31" s="109">
        <v>0</v>
      </c>
      <c r="AE31" s="108">
        <v>0</v>
      </c>
      <c r="AF31" s="32">
        <v>0</v>
      </c>
      <c r="AG31" s="32">
        <v>0</v>
      </c>
      <c r="AH31" s="109">
        <v>0</v>
      </c>
      <c r="AI31" s="108">
        <v>0</v>
      </c>
      <c r="AJ31" s="32">
        <v>0</v>
      </c>
      <c r="AK31" s="32">
        <v>0</v>
      </c>
      <c r="AL31" s="109">
        <v>0</v>
      </c>
      <c r="AM31" s="108">
        <v>0</v>
      </c>
      <c r="AN31" s="32">
        <v>0</v>
      </c>
      <c r="AO31" s="32">
        <v>0</v>
      </c>
      <c r="AP31" s="109">
        <v>0</v>
      </c>
      <c r="AQ31" s="108">
        <v>0</v>
      </c>
      <c r="AR31" s="32">
        <v>0</v>
      </c>
      <c r="AS31" s="32">
        <v>0</v>
      </c>
      <c r="AT31" s="109">
        <v>0</v>
      </c>
      <c r="AU31" s="32">
        <v>0</v>
      </c>
      <c r="AV31" s="32">
        <v>-15.377000000000001</v>
      </c>
      <c r="AW31" s="32">
        <v>-16.64</v>
      </c>
      <c r="AX31" s="109">
        <v>-10.478999999999999</v>
      </c>
      <c r="AY31" s="32">
        <v>-12.733000000000001</v>
      </c>
      <c r="AZ31" s="32">
        <v>-12.037000000000001</v>
      </c>
    </row>
    <row r="32" spans="2:52" s="5" customFormat="1" ht="14.1" customHeight="1" x14ac:dyDescent="0.2">
      <c r="B32" s="8" t="s">
        <v>117</v>
      </c>
      <c r="C32" s="32">
        <v>333.33300000000003</v>
      </c>
      <c r="D32" s="32">
        <v>500</v>
      </c>
      <c r="E32" s="32">
        <v>500</v>
      </c>
      <c r="F32" s="32">
        <v>500</v>
      </c>
      <c r="G32" s="32">
        <v>500</v>
      </c>
      <c r="H32" s="32">
        <v>500</v>
      </c>
      <c r="I32" s="32">
        <v>500</v>
      </c>
      <c r="J32" s="32">
        <v>503.92099999999999</v>
      </c>
      <c r="K32" s="32">
        <v>506.40199999999999</v>
      </c>
      <c r="L32" s="109">
        <v>508.81700000000001</v>
      </c>
      <c r="M32" s="213"/>
      <c r="S32" s="108">
        <v>500</v>
      </c>
      <c r="T32" s="32">
        <v>500</v>
      </c>
      <c r="U32" s="32">
        <v>500</v>
      </c>
      <c r="V32" s="109">
        <v>500</v>
      </c>
      <c r="W32" s="108">
        <v>500</v>
      </c>
      <c r="X32" s="32">
        <v>500</v>
      </c>
      <c r="Y32" s="32">
        <v>500</v>
      </c>
      <c r="Z32" s="109">
        <v>500</v>
      </c>
      <c r="AA32" s="108">
        <v>500</v>
      </c>
      <c r="AB32" s="32">
        <v>500</v>
      </c>
      <c r="AC32" s="32">
        <v>500</v>
      </c>
      <c r="AD32" s="109">
        <v>500</v>
      </c>
      <c r="AE32" s="108">
        <v>500</v>
      </c>
      <c r="AF32" s="32">
        <v>500</v>
      </c>
      <c r="AG32" s="32">
        <v>500</v>
      </c>
      <c r="AH32" s="109">
        <v>500</v>
      </c>
      <c r="AI32" s="108">
        <v>500</v>
      </c>
      <c r="AJ32" s="32">
        <v>500</v>
      </c>
      <c r="AK32" s="32">
        <v>500</v>
      </c>
      <c r="AL32" s="109">
        <v>500</v>
      </c>
      <c r="AM32" s="108">
        <v>500</v>
      </c>
      <c r="AN32" s="32">
        <v>503.83699999999999</v>
      </c>
      <c r="AO32" s="32">
        <v>503.83699999999999</v>
      </c>
      <c r="AP32" s="109">
        <v>503.92099999999999</v>
      </c>
      <c r="AQ32" s="108">
        <v>503.92099999999999</v>
      </c>
      <c r="AR32" s="32">
        <v>506.40199999999999</v>
      </c>
      <c r="AS32" s="32">
        <v>506.40199999999999</v>
      </c>
      <c r="AT32" s="109">
        <v>506.40199999999999</v>
      </c>
      <c r="AU32" s="32">
        <v>506.40199999999999</v>
      </c>
      <c r="AV32" s="32">
        <v>508.81700000000001</v>
      </c>
      <c r="AW32" s="32">
        <v>508.81700000000001</v>
      </c>
      <c r="AX32" s="109">
        <v>508.81700000000001</v>
      </c>
      <c r="AY32" s="32">
        <v>508.81700000000001</v>
      </c>
      <c r="AZ32" s="32">
        <v>508.81700000000001</v>
      </c>
    </row>
    <row r="33" spans="2:52" s="5" customFormat="1" ht="14.1" customHeight="1" x14ac:dyDescent="0.2">
      <c r="B33" s="8" t="s">
        <v>290</v>
      </c>
      <c r="C33" s="32"/>
      <c r="D33" s="32"/>
      <c r="E33" s="32">
        <v>0</v>
      </c>
      <c r="F33" s="32">
        <v>0</v>
      </c>
      <c r="G33" s="32">
        <v>0</v>
      </c>
      <c r="H33" s="32">
        <v>0</v>
      </c>
      <c r="I33" s="32">
        <v>0</v>
      </c>
      <c r="J33" s="32">
        <v>0</v>
      </c>
      <c r="K33" s="32">
        <v>0</v>
      </c>
      <c r="L33" s="109">
        <v>-0.25700000000000001</v>
      </c>
      <c r="M33" s="213"/>
      <c r="S33" s="108">
        <v>0</v>
      </c>
      <c r="T33" s="32">
        <v>0</v>
      </c>
      <c r="U33" s="32">
        <v>0</v>
      </c>
      <c r="V33" s="109">
        <v>0</v>
      </c>
      <c r="W33" s="108">
        <v>0</v>
      </c>
      <c r="X33" s="32">
        <v>0</v>
      </c>
      <c r="Y33" s="32">
        <v>0</v>
      </c>
      <c r="Z33" s="109">
        <v>0</v>
      </c>
      <c r="AA33" s="108">
        <v>0</v>
      </c>
      <c r="AB33" s="32">
        <v>0</v>
      </c>
      <c r="AC33" s="32">
        <v>0</v>
      </c>
      <c r="AD33" s="109">
        <v>0</v>
      </c>
      <c r="AE33" s="108">
        <v>0</v>
      </c>
      <c r="AF33" s="32">
        <v>0</v>
      </c>
      <c r="AG33" s="32">
        <v>0</v>
      </c>
      <c r="AH33" s="109">
        <v>0</v>
      </c>
      <c r="AI33" s="108">
        <v>0</v>
      </c>
      <c r="AJ33" s="32">
        <v>0</v>
      </c>
      <c r="AK33" s="32">
        <v>0</v>
      </c>
      <c r="AL33" s="109">
        <v>0</v>
      </c>
      <c r="AM33" s="108">
        <v>0</v>
      </c>
      <c r="AN33" s="32">
        <v>0</v>
      </c>
      <c r="AO33" s="32">
        <v>0</v>
      </c>
      <c r="AP33" s="109">
        <v>0</v>
      </c>
      <c r="AQ33" s="108">
        <v>0</v>
      </c>
      <c r="AR33" s="32">
        <v>0</v>
      </c>
      <c r="AS33" s="32">
        <v>0</v>
      </c>
      <c r="AT33" s="109">
        <v>0</v>
      </c>
      <c r="AU33" s="32">
        <v>0</v>
      </c>
      <c r="AV33" s="32">
        <v>0.107</v>
      </c>
      <c r="AW33" s="32">
        <v>7.0000000000000001E-3</v>
      </c>
      <c r="AX33" s="109">
        <v>-0.25700000000000001</v>
      </c>
      <c r="AY33" s="32">
        <v>-0.55900000000000005</v>
      </c>
      <c r="AZ33" s="32">
        <v>7.8E-2</v>
      </c>
    </row>
    <row r="34" spans="2:52" s="5" customFormat="1" ht="14.1" customHeight="1" x14ac:dyDescent="0.2">
      <c r="B34" s="8" t="s">
        <v>118</v>
      </c>
      <c r="C34" s="32">
        <v>6304.4179999999997</v>
      </c>
      <c r="D34" s="32"/>
      <c r="E34" s="32">
        <v>0</v>
      </c>
      <c r="F34" s="32">
        <v>0</v>
      </c>
      <c r="G34" s="32">
        <v>0</v>
      </c>
      <c r="H34" s="32">
        <v>0</v>
      </c>
      <c r="I34" s="32">
        <v>0</v>
      </c>
      <c r="J34" s="32">
        <v>0</v>
      </c>
      <c r="K34" s="32">
        <v>0</v>
      </c>
      <c r="L34" s="109">
        <v>0</v>
      </c>
      <c r="M34" s="213"/>
      <c r="S34" s="108">
        <v>0</v>
      </c>
      <c r="T34" s="32">
        <v>0</v>
      </c>
      <c r="U34" s="32">
        <v>0</v>
      </c>
      <c r="V34" s="109">
        <v>0</v>
      </c>
      <c r="W34" s="108">
        <v>0</v>
      </c>
      <c r="X34" s="32">
        <v>0</v>
      </c>
      <c r="Y34" s="32">
        <v>0</v>
      </c>
      <c r="Z34" s="109">
        <v>0</v>
      </c>
      <c r="AA34" s="108">
        <v>0</v>
      </c>
      <c r="AB34" s="32">
        <v>0</v>
      </c>
      <c r="AC34" s="32">
        <v>0</v>
      </c>
      <c r="AD34" s="109">
        <v>0</v>
      </c>
      <c r="AE34" s="108">
        <v>0</v>
      </c>
      <c r="AF34" s="32">
        <v>0</v>
      </c>
      <c r="AG34" s="32">
        <v>0</v>
      </c>
      <c r="AH34" s="109">
        <v>0</v>
      </c>
      <c r="AI34" s="108">
        <v>0</v>
      </c>
      <c r="AJ34" s="32">
        <v>0</v>
      </c>
      <c r="AK34" s="32">
        <v>0</v>
      </c>
      <c r="AL34" s="109">
        <v>0</v>
      </c>
      <c r="AM34" s="108">
        <v>0</v>
      </c>
      <c r="AN34" s="32">
        <v>0</v>
      </c>
      <c r="AO34" s="32">
        <v>0</v>
      </c>
      <c r="AP34" s="109">
        <v>0</v>
      </c>
      <c r="AQ34" s="108">
        <v>0</v>
      </c>
      <c r="AR34" s="32">
        <v>0</v>
      </c>
      <c r="AS34" s="32">
        <v>0</v>
      </c>
      <c r="AT34" s="109">
        <v>0</v>
      </c>
      <c r="AU34" s="32">
        <v>0</v>
      </c>
      <c r="AV34" s="32">
        <v>0</v>
      </c>
      <c r="AW34" s="32">
        <v>0</v>
      </c>
      <c r="AX34" s="109">
        <v>0</v>
      </c>
      <c r="AY34" s="32">
        <v>0</v>
      </c>
      <c r="AZ34" s="32">
        <v>0</v>
      </c>
    </row>
    <row r="35" spans="2:52" s="5" customFormat="1" ht="14.1" customHeight="1" x14ac:dyDescent="0.2">
      <c r="B35" s="8" t="s">
        <v>119</v>
      </c>
      <c r="C35" s="32">
        <v>0</v>
      </c>
      <c r="D35" s="32">
        <v>0</v>
      </c>
      <c r="E35" s="32">
        <v>0</v>
      </c>
      <c r="F35" s="32">
        <v>-114.52500000000001</v>
      </c>
      <c r="G35" s="32">
        <v>-151.471</v>
      </c>
      <c r="H35" s="32">
        <v>-65.566999999999993</v>
      </c>
      <c r="I35" s="32">
        <v>0</v>
      </c>
      <c r="J35" s="32">
        <v>0</v>
      </c>
      <c r="K35" s="32">
        <v>0</v>
      </c>
      <c r="L35" s="109">
        <v>0</v>
      </c>
      <c r="M35" s="213"/>
      <c r="S35" s="108">
        <v>0</v>
      </c>
      <c r="T35" s="32">
        <v>0</v>
      </c>
      <c r="U35" s="32">
        <v>0</v>
      </c>
      <c r="V35" s="109">
        <v>0</v>
      </c>
      <c r="W35" s="108">
        <v>-85.230999999999995</v>
      </c>
      <c r="X35" s="32">
        <v>-124.48</v>
      </c>
      <c r="Y35" s="32">
        <v>-133.85900000000001</v>
      </c>
      <c r="Z35" s="109">
        <v>-114.52500000000001</v>
      </c>
      <c r="AA35" s="108">
        <v>-186.435</v>
      </c>
      <c r="AB35" s="32">
        <v>-117.491</v>
      </c>
      <c r="AC35" s="32">
        <v>-167.16499999999999</v>
      </c>
      <c r="AD35" s="109">
        <v>-151.471</v>
      </c>
      <c r="AE35" s="108">
        <v>-132.45599999999999</v>
      </c>
      <c r="AF35" s="32">
        <v>-112.578</v>
      </c>
      <c r="AG35" s="32">
        <v>-91.474999999999994</v>
      </c>
      <c r="AH35" s="109">
        <v>-65.566999999999993</v>
      </c>
      <c r="AI35" s="108">
        <v>-32.984999999999999</v>
      </c>
      <c r="AJ35" s="32">
        <v>-11.066000000000001</v>
      </c>
      <c r="AK35" s="32">
        <v>-1.1830000000000001</v>
      </c>
      <c r="AL35" s="109">
        <v>0</v>
      </c>
      <c r="AM35" s="108">
        <v>0</v>
      </c>
      <c r="AN35" s="32">
        <v>0</v>
      </c>
      <c r="AO35" s="32">
        <v>0</v>
      </c>
      <c r="AP35" s="109">
        <v>0</v>
      </c>
      <c r="AQ35" s="108">
        <v>0</v>
      </c>
      <c r="AR35" s="32">
        <v>0</v>
      </c>
      <c r="AS35" s="32">
        <v>0</v>
      </c>
      <c r="AT35" s="109">
        <v>0</v>
      </c>
      <c r="AU35" s="32">
        <v>0</v>
      </c>
      <c r="AV35" s="32">
        <v>0</v>
      </c>
      <c r="AW35" s="32">
        <v>0</v>
      </c>
      <c r="AX35" s="109">
        <v>0</v>
      </c>
      <c r="AY35" s="32">
        <v>0</v>
      </c>
      <c r="AZ35" s="32">
        <v>0</v>
      </c>
    </row>
    <row r="36" spans="2:52" s="5" customFormat="1" ht="14.1" customHeight="1" x14ac:dyDescent="0.2">
      <c r="B36" s="8" t="s">
        <v>120</v>
      </c>
      <c r="C36" s="32">
        <v>0</v>
      </c>
      <c r="D36" s="32">
        <v>0</v>
      </c>
      <c r="E36" s="32">
        <v>0</v>
      </c>
      <c r="F36" s="32">
        <v>0</v>
      </c>
      <c r="G36" s="32">
        <v>0</v>
      </c>
      <c r="H36" s="32">
        <v>0</v>
      </c>
      <c r="I36" s="32">
        <v>0</v>
      </c>
      <c r="J36" s="32">
        <v>-2.9950000000000001</v>
      </c>
      <c r="K36" s="32">
        <v>-298.26799999999997</v>
      </c>
      <c r="L36" s="109">
        <v>-271.69799999999998</v>
      </c>
      <c r="M36" s="213"/>
      <c r="S36" s="108">
        <v>0</v>
      </c>
      <c r="T36" s="32">
        <v>0</v>
      </c>
      <c r="U36" s="32">
        <v>0</v>
      </c>
      <c r="V36" s="109">
        <v>0</v>
      </c>
      <c r="W36" s="108">
        <v>0</v>
      </c>
      <c r="X36" s="32">
        <v>0</v>
      </c>
      <c r="Y36" s="32">
        <v>0</v>
      </c>
      <c r="Z36" s="109">
        <v>0</v>
      </c>
      <c r="AA36" s="108">
        <v>0</v>
      </c>
      <c r="AB36" s="32">
        <v>0</v>
      </c>
      <c r="AC36" s="32">
        <v>0</v>
      </c>
      <c r="AD36" s="109">
        <v>0</v>
      </c>
      <c r="AE36" s="108">
        <v>0</v>
      </c>
      <c r="AF36" s="32">
        <v>0</v>
      </c>
      <c r="AG36" s="32">
        <v>0</v>
      </c>
      <c r="AH36" s="109">
        <v>0</v>
      </c>
      <c r="AI36" s="108">
        <v>0</v>
      </c>
      <c r="AJ36" s="32">
        <v>0</v>
      </c>
      <c r="AK36" s="32">
        <v>0</v>
      </c>
      <c r="AL36" s="109">
        <v>0</v>
      </c>
      <c r="AM36" s="108">
        <v>-1.9119999999999999</v>
      </c>
      <c r="AN36" s="32">
        <v>-1.4339999999999999</v>
      </c>
      <c r="AO36" s="32">
        <v>-1.4259999999999999</v>
      </c>
      <c r="AP36" s="109">
        <v>-2.9950000000000001</v>
      </c>
      <c r="AQ36" s="108">
        <v>-39.875</v>
      </c>
      <c r="AR36" s="32">
        <v>-40.545999999999999</v>
      </c>
      <c r="AS36" s="32">
        <v>-40.735999999999997</v>
      </c>
      <c r="AT36" s="109">
        <v>-298.26799999999997</v>
      </c>
      <c r="AU36" s="32">
        <v>-296.55599999999998</v>
      </c>
      <c r="AV36" s="32">
        <v>-288.94299999999998</v>
      </c>
      <c r="AW36" s="32">
        <v>-273.40800000000002</v>
      </c>
      <c r="AX36" s="109">
        <v>-271.69799999999998</v>
      </c>
      <c r="AY36" s="32">
        <v>-332.29399999999998</v>
      </c>
      <c r="AZ36" s="32">
        <v>-287.911</v>
      </c>
    </row>
    <row r="37" spans="2:52" s="5" customFormat="1" ht="14.1" customHeight="1" x14ac:dyDescent="0.2">
      <c r="B37" s="8" t="s">
        <v>121</v>
      </c>
      <c r="C37" s="32">
        <v>1845.0170000000001</v>
      </c>
      <c r="D37" s="32">
        <v>1418.902</v>
      </c>
      <c r="E37" s="32">
        <v>2087.6010000000001</v>
      </c>
      <c r="F37" s="32">
        <v>2363.5749999999998</v>
      </c>
      <c r="G37" s="32">
        <v>2086.471</v>
      </c>
      <c r="H37" s="32">
        <v>1767.6320000000001</v>
      </c>
      <c r="I37" s="32">
        <v>1944.89</v>
      </c>
      <c r="J37" s="32">
        <v>1971.14</v>
      </c>
      <c r="K37" s="32">
        <v>1783.7049999999999</v>
      </c>
      <c r="L37" s="109">
        <v>2004.04</v>
      </c>
      <c r="M37" s="213"/>
      <c r="S37" s="108">
        <v>1971.6020000000001</v>
      </c>
      <c r="T37" s="32">
        <v>1818.713</v>
      </c>
      <c r="U37" s="32">
        <v>2376.797</v>
      </c>
      <c r="V37" s="109">
        <v>2087.6010000000001</v>
      </c>
      <c r="W37" s="108">
        <v>2652.5740000000001</v>
      </c>
      <c r="X37" s="32">
        <v>2512.4650000000001</v>
      </c>
      <c r="Y37" s="32">
        <v>1867.2449999999999</v>
      </c>
      <c r="Z37" s="109">
        <v>2363.5749999999998</v>
      </c>
      <c r="AA37" s="108">
        <v>1549.595</v>
      </c>
      <c r="AB37" s="32">
        <v>2060.3560000000002</v>
      </c>
      <c r="AC37" s="32">
        <v>1445.652</v>
      </c>
      <c r="AD37" s="109">
        <v>2086.471</v>
      </c>
      <c r="AE37" s="108">
        <v>1473.68</v>
      </c>
      <c r="AF37" s="32">
        <v>1995.0830000000001</v>
      </c>
      <c r="AG37" s="32">
        <v>1238.4639999999999</v>
      </c>
      <c r="AH37" s="109">
        <v>1767.6320000000001</v>
      </c>
      <c r="AI37" s="108">
        <v>1152.6959999999999</v>
      </c>
      <c r="AJ37" s="32">
        <v>2043.85</v>
      </c>
      <c r="AK37" s="32">
        <v>1524.989</v>
      </c>
      <c r="AL37" s="109">
        <v>1944.89</v>
      </c>
      <c r="AM37" s="108">
        <v>1196.586</v>
      </c>
      <c r="AN37" s="32">
        <v>1744.2370000000001</v>
      </c>
      <c r="AO37" s="32">
        <v>1294.076</v>
      </c>
      <c r="AP37" s="109">
        <v>1971.14</v>
      </c>
      <c r="AQ37" s="108">
        <v>1235.155</v>
      </c>
      <c r="AR37" s="32">
        <v>1855.5139999999999</v>
      </c>
      <c r="AS37" s="32">
        <v>1203.2739999999999</v>
      </c>
      <c r="AT37" s="109">
        <v>1783.7049999999999</v>
      </c>
      <c r="AU37" s="32">
        <v>1136.758</v>
      </c>
      <c r="AV37" s="32">
        <v>1810.9970000000001</v>
      </c>
      <c r="AW37" s="32">
        <v>1336.229</v>
      </c>
      <c r="AX37" s="109">
        <v>2004.04</v>
      </c>
      <c r="AY37" s="32">
        <v>1489.0889999999999</v>
      </c>
      <c r="AZ37" s="32">
        <v>2160.9490000000001</v>
      </c>
    </row>
    <row r="38" spans="2:52" s="5" customFormat="1" ht="14.1" customHeight="1" x14ac:dyDescent="0.2">
      <c r="B38" s="5" t="s">
        <v>122</v>
      </c>
      <c r="C38" s="34">
        <v>9482.768</v>
      </c>
      <c r="D38" s="34">
        <v>2918.902</v>
      </c>
      <c r="E38" s="34">
        <f t="shared" ref="E38:F38" si="40">SUM(E30:E37)</f>
        <v>3587.6010000000001</v>
      </c>
      <c r="F38" s="34">
        <f t="shared" si="40"/>
        <v>3749.0499999999997</v>
      </c>
      <c r="G38" s="34">
        <v>3435</v>
      </c>
      <c r="H38" s="34">
        <v>3202.0650000000001</v>
      </c>
      <c r="I38" s="34">
        <v>3444.89</v>
      </c>
      <c r="J38" s="34">
        <v>3472.0659999999998</v>
      </c>
      <c r="K38" s="34">
        <v>2991.8389999999999</v>
      </c>
      <c r="L38" s="111">
        <v>3230.4229999999998</v>
      </c>
      <c r="M38" s="213"/>
      <c r="S38" s="110">
        <f t="shared" ref="S38:Z38" si="41">SUM(S30:S37)</f>
        <v>3471.6019999999999</v>
      </c>
      <c r="T38" s="34">
        <f t="shared" si="41"/>
        <v>3318.7129999999997</v>
      </c>
      <c r="U38" s="34">
        <f t="shared" si="41"/>
        <v>3876.797</v>
      </c>
      <c r="V38" s="111">
        <f t="shared" si="41"/>
        <v>3587.6010000000001</v>
      </c>
      <c r="W38" s="110">
        <f t="shared" si="41"/>
        <v>4067.3429999999998</v>
      </c>
      <c r="X38" s="34">
        <f t="shared" si="41"/>
        <v>3887.9850000000001</v>
      </c>
      <c r="Y38" s="34">
        <f t="shared" si="41"/>
        <v>3233.386</v>
      </c>
      <c r="Z38" s="111">
        <f t="shared" si="41"/>
        <v>3749.0499999999997</v>
      </c>
      <c r="AA38" s="110">
        <f t="shared" ref="AA38" si="42">SUM(AA30:AA37)</f>
        <v>2863.16</v>
      </c>
      <c r="AB38" s="34">
        <f t="shared" ref="AB38" si="43">SUM(AB30:AB37)</f>
        <v>3442.8650000000002</v>
      </c>
      <c r="AC38" s="34">
        <f t="shared" ref="AC38" si="44">SUM(AC30:AC37)</f>
        <v>2778.4870000000001</v>
      </c>
      <c r="AD38" s="111">
        <f t="shared" ref="AD38" si="45">SUM(AD30:AD37)</f>
        <v>3435</v>
      </c>
      <c r="AE38" s="110">
        <f>SUM(AE30:AE37)</f>
        <v>2841.2240000000002</v>
      </c>
      <c r="AF38" s="34">
        <f t="shared" ref="AF38:AL38" si="46">SUM(AF30:AF37)</f>
        <v>3382.5050000000001</v>
      </c>
      <c r="AG38" s="34">
        <f t="shared" si="46"/>
        <v>2646.989</v>
      </c>
      <c r="AH38" s="111">
        <f t="shared" si="46"/>
        <v>3202.0650000000001</v>
      </c>
      <c r="AI38" s="110">
        <f t="shared" si="46"/>
        <v>2619.7110000000002</v>
      </c>
      <c r="AJ38" s="34">
        <f t="shared" si="46"/>
        <v>3532.7839999999997</v>
      </c>
      <c r="AK38" s="34">
        <f t="shared" si="46"/>
        <v>3023.806</v>
      </c>
      <c r="AL38" s="111">
        <f t="shared" si="46"/>
        <v>3444.8900000000003</v>
      </c>
      <c r="AM38" s="110">
        <f>SUM(AM30:AM37)</f>
        <v>2694.674</v>
      </c>
      <c r="AN38" s="34">
        <f>SUM(AN30:AN37)</f>
        <v>3246.6400000000003</v>
      </c>
      <c r="AO38" s="34">
        <f t="shared" ref="AO38:AU38" si="47">SUM(AO30:AO37)</f>
        <v>2796.4870000000001</v>
      </c>
      <c r="AP38" s="111">
        <f t="shared" si="47"/>
        <v>3472.0660000000003</v>
      </c>
      <c r="AQ38" s="110">
        <f t="shared" si="47"/>
        <v>2699.201</v>
      </c>
      <c r="AR38" s="34">
        <f t="shared" si="47"/>
        <v>3321.37</v>
      </c>
      <c r="AS38" s="34">
        <f t="shared" si="47"/>
        <v>2668.9399999999996</v>
      </c>
      <c r="AT38" s="111">
        <f t="shared" si="47"/>
        <v>2991.8389999999999</v>
      </c>
      <c r="AU38" s="34">
        <f t="shared" si="47"/>
        <v>2346.6040000000003</v>
      </c>
      <c r="AV38" s="34">
        <f t="shared" ref="AV38:AW38" si="48">SUM(AV30:AV37)</f>
        <v>3015.6010000000001</v>
      </c>
      <c r="AW38" s="34">
        <f t="shared" si="48"/>
        <v>2555.0050000000001</v>
      </c>
      <c r="AX38" s="111">
        <v>3230.4229999999998</v>
      </c>
      <c r="AY38" s="34">
        <f t="shared" ref="AY38:AZ38" si="49">SUM(AY30:AY37)</f>
        <v>2652.32</v>
      </c>
      <c r="AZ38" s="34">
        <f t="shared" si="49"/>
        <v>3369.8959999999997</v>
      </c>
    </row>
    <row r="39" spans="2:52" s="5" customFormat="1" ht="14.1" customHeight="1" x14ac:dyDescent="0.2">
      <c r="B39" s="8" t="s">
        <v>123</v>
      </c>
      <c r="C39" s="32">
        <v>0</v>
      </c>
      <c r="D39" s="32">
        <v>0</v>
      </c>
      <c r="E39" s="32"/>
      <c r="F39" s="32"/>
      <c r="G39" s="32">
        <v>0</v>
      </c>
      <c r="H39" s="32">
        <v>0</v>
      </c>
      <c r="I39" s="32">
        <v>0</v>
      </c>
      <c r="J39" s="32">
        <v>323.767</v>
      </c>
      <c r="K39" s="32">
        <v>189.43700000000001</v>
      </c>
      <c r="L39" s="109">
        <v>230.374</v>
      </c>
      <c r="M39" s="213"/>
      <c r="S39" s="108"/>
      <c r="T39" s="32"/>
      <c r="U39" s="32"/>
      <c r="V39" s="109"/>
      <c r="W39" s="108"/>
      <c r="X39" s="32"/>
      <c r="Y39" s="32"/>
      <c r="Z39" s="109"/>
      <c r="AA39" s="108"/>
      <c r="AB39" s="32"/>
      <c r="AC39" s="32"/>
      <c r="AD39" s="109"/>
      <c r="AE39" s="108"/>
      <c r="AF39" s="32"/>
      <c r="AG39" s="32"/>
      <c r="AH39" s="109"/>
      <c r="AI39" s="108"/>
      <c r="AJ39" s="32"/>
      <c r="AK39" s="32"/>
      <c r="AL39" s="109"/>
      <c r="AM39" s="108">
        <v>98.596999999999994</v>
      </c>
      <c r="AN39" s="32">
        <v>77.412000000000006</v>
      </c>
      <c r="AO39" s="32">
        <v>92.135999999999996</v>
      </c>
      <c r="AP39" s="109">
        <v>323.767</v>
      </c>
      <c r="AQ39" s="108">
        <v>264.94200000000001</v>
      </c>
      <c r="AR39" s="32">
        <v>254.577</v>
      </c>
      <c r="AS39" s="32">
        <v>271.52100000000002</v>
      </c>
      <c r="AT39" s="109">
        <v>189.43700000000001</v>
      </c>
      <c r="AU39" s="32">
        <v>199.62</v>
      </c>
      <c r="AV39" s="32">
        <v>187.041</v>
      </c>
      <c r="AW39" s="32">
        <v>213.65700000000001</v>
      </c>
      <c r="AX39" s="109">
        <v>230.374</v>
      </c>
      <c r="AY39" s="32">
        <v>215.17</v>
      </c>
      <c r="AZ39" s="32">
        <v>201.77</v>
      </c>
    </row>
    <row r="40" spans="2:52" s="5" customFormat="1" ht="14.1" customHeight="1" x14ac:dyDescent="0.2">
      <c r="B40" s="5" t="s">
        <v>124</v>
      </c>
      <c r="C40" s="34">
        <f t="shared" ref="C40:H40" si="50">C38</f>
        <v>9482.768</v>
      </c>
      <c r="D40" s="34">
        <f t="shared" si="50"/>
        <v>2918.902</v>
      </c>
      <c r="E40" s="34">
        <f t="shared" ref="E40:F40" si="51">SUM(E38:E39)</f>
        <v>3587.6010000000001</v>
      </c>
      <c r="F40" s="34">
        <f t="shared" si="51"/>
        <v>3749.0499999999997</v>
      </c>
      <c r="G40" s="34">
        <f t="shared" si="50"/>
        <v>3435</v>
      </c>
      <c r="H40" s="34">
        <f t="shared" si="50"/>
        <v>3202.0650000000001</v>
      </c>
      <c r="I40" s="34">
        <f>I38</f>
        <v>3444.89</v>
      </c>
      <c r="J40" s="34">
        <v>3795.8330000000001</v>
      </c>
      <c r="K40" s="34">
        <v>3181.2759999999998</v>
      </c>
      <c r="L40" s="111">
        <v>3460.797</v>
      </c>
      <c r="M40" s="213"/>
      <c r="R40" s="62"/>
      <c r="S40" s="110">
        <f t="shared" ref="S40:AM40" si="52">SUM(S38:S39)</f>
        <v>3471.6019999999999</v>
      </c>
      <c r="T40" s="34">
        <f t="shared" si="52"/>
        <v>3318.7129999999997</v>
      </c>
      <c r="U40" s="34">
        <f t="shared" si="52"/>
        <v>3876.797</v>
      </c>
      <c r="V40" s="111">
        <f t="shared" si="52"/>
        <v>3587.6010000000001</v>
      </c>
      <c r="W40" s="110">
        <f t="shared" si="52"/>
        <v>4067.3429999999998</v>
      </c>
      <c r="X40" s="34">
        <f t="shared" si="52"/>
        <v>3887.9850000000001</v>
      </c>
      <c r="Y40" s="34">
        <f t="shared" si="52"/>
        <v>3233.386</v>
      </c>
      <c r="Z40" s="111">
        <f t="shared" si="52"/>
        <v>3749.0499999999997</v>
      </c>
      <c r="AA40" s="110">
        <f t="shared" si="52"/>
        <v>2863.16</v>
      </c>
      <c r="AB40" s="34">
        <f t="shared" si="52"/>
        <v>3442.8650000000002</v>
      </c>
      <c r="AC40" s="34">
        <f t="shared" si="52"/>
        <v>2778.4870000000001</v>
      </c>
      <c r="AD40" s="111">
        <f t="shared" si="52"/>
        <v>3435</v>
      </c>
      <c r="AE40" s="110">
        <f t="shared" si="52"/>
        <v>2841.2240000000002</v>
      </c>
      <c r="AF40" s="34">
        <f t="shared" si="52"/>
        <v>3382.5050000000001</v>
      </c>
      <c r="AG40" s="34">
        <f t="shared" si="52"/>
        <v>2646.989</v>
      </c>
      <c r="AH40" s="111">
        <f t="shared" si="52"/>
        <v>3202.0650000000001</v>
      </c>
      <c r="AI40" s="110">
        <f t="shared" si="52"/>
        <v>2619.7110000000002</v>
      </c>
      <c r="AJ40" s="34">
        <f t="shared" si="52"/>
        <v>3532.7839999999997</v>
      </c>
      <c r="AK40" s="34">
        <f t="shared" si="52"/>
        <v>3023.806</v>
      </c>
      <c r="AL40" s="111">
        <f t="shared" si="52"/>
        <v>3444.8900000000003</v>
      </c>
      <c r="AM40" s="110">
        <f t="shared" si="52"/>
        <v>2793.2710000000002</v>
      </c>
      <c r="AN40" s="34">
        <f>SUM(AN38:AN39)</f>
        <v>3324.0520000000001</v>
      </c>
      <c r="AO40" s="34">
        <f>SUM(AO38:AO39)</f>
        <v>2888.623</v>
      </c>
      <c r="AP40" s="111">
        <f>SUM(AP38:AP39)</f>
        <v>3795.8330000000001</v>
      </c>
      <c r="AQ40" s="110">
        <f>AQ38+AQ39</f>
        <v>2964.143</v>
      </c>
      <c r="AR40" s="34">
        <f t="shared" ref="AR40:AU40" si="53">AR38+AR39</f>
        <v>3575.9470000000001</v>
      </c>
      <c r="AS40" s="34">
        <f t="shared" si="53"/>
        <v>2940.4609999999998</v>
      </c>
      <c r="AT40" s="111">
        <v>3181.2759999999998</v>
      </c>
      <c r="AU40" s="34">
        <f t="shared" si="53"/>
        <v>2546.2240000000002</v>
      </c>
      <c r="AV40" s="34">
        <f t="shared" ref="AV40:AW40" si="54">AV38+AV39</f>
        <v>3202.6420000000003</v>
      </c>
      <c r="AW40" s="34">
        <f t="shared" si="54"/>
        <v>2768.6620000000003</v>
      </c>
      <c r="AX40" s="111">
        <v>3460.797</v>
      </c>
      <c r="AY40" s="34">
        <f t="shared" ref="AY40:AZ40" si="55">AY38+AY39</f>
        <v>2867.4900000000002</v>
      </c>
      <c r="AZ40" s="34">
        <f t="shared" si="55"/>
        <v>3571.6659999999997</v>
      </c>
    </row>
    <row r="41" spans="2:52" s="5" customFormat="1" ht="14.1" customHeight="1" x14ac:dyDescent="0.2">
      <c r="C41" s="32"/>
      <c r="D41" s="32"/>
      <c r="E41" s="32"/>
      <c r="F41" s="32"/>
      <c r="G41" s="32"/>
      <c r="H41" s="32"/>
      <c r="I41" s="32"/>
      <c r="J41" s="32"/>
      <c r="K41" s="32"/>
      <c r="L41" s="109"/>
      <c r="M41" s="213"/>
      <c r="S41" s="108"/>
      <c r="T41" s="32"/>
      <c r="U41" s="32"/>
      <c r="V41" s="109"/>
      <c r="W41" s="108"/>
      <c r="X41" s="32"/>
      <c r="Y41" s="32"/>
      <c r="Z41" s="109"/>
      <c r="AA41" s="108"/>
      <c r="AB41" s="32"/>
      <c r="AC41" s="32"/>
      <c r="AD41" s="109"/>
      <c r="AE41" s="108"/>
      <c r="AF41" s="32"/>
      <c r="AG41" s="32"/>
      <c r="AH41" s="109"/>
      <c r="AI41" s="108"/>
      <c r="AJ41" s="32"/>
      <c r="AK41" s="32"/>
      <c r="AL41" s="109"/>
      <c r="AM41" s="108"/>
      <c r="AN41" s="32"/>
      <c r="AO41" s="32"/>
      <c r="AP41" s="109"/>
      <c r="AQ41" s="108"/>
      <c r="AR41" s="32"/>
      <c r="AS41" s="32"/>
      <c r="AT41" s="109"/>
      <c r="AU41" s="32"/>
      <c r="AV41" s="32"/>
      <c r="AW41" s="32"/>
      <c r="AX41" s="109"/>
      <c r="AY41" s="32"/>
      <c r="AZ41" s="32"/>
    </row>
    <row r="42" spans="2:52" s="5" customFormat="1" ht="14.1" customHeight="1" x14ac:dyDescent="0.2">
      <c r="B42" s="5" t="s">
        <v>125</v>
      </c>
      <c r="C42" s="32"/>
      <c r="D42" s="32"/>
      <c r="E42" s="32"/>
      <c r="F42" s="32"/>
      <c r="G42" s="32"/>
      <c r="H42" s="32"/>
      <c r="I42" s="32"/>
      <c r="J42" s="32"/>
      <c r="K42" s="32"/>
      <c r="L42" s="109"/>
      <c r="M42" s="213"/>
      <c r="S42" s="108"/>
      <c r="T42" s="32"/>
      <c r="U42" s="32"/>
      <c r="V42" s="109"/>
      <c r="W42" s="108"/>
      <c r="X42" s="32"/>
      <c r="Y42" s="32"/>
      <c r="Z42" s="109"/>
      <c r="AA42" s="108"/>
      <c r="AB42" s="32"/>
      <c r="AC42" s="32"/>
      <c r="AD42" s="109"/>
      <c r="AE42" s="108"/>
      <c r="AF42" s="32"/>
      <c r="AG42" s="32"/>
      <c r="AH42" s="109"/>
      <c r="AI42" s="108"/>
      <c r="AJ42" s="32"/>
      <c r="AK42" s="32"/>
      <c r="AL42" s="109"/>
      <c r="AM42" s="108"/>
      <c r="AN42" s="32"/>
      <c r="AO42" s="32"/>
      <c r="AP42" s="109"/>
      <c r="AQ42" s="108"/>
      <c r="AR42" s="32"/>
      <c r="AS42" s="32"/>
      <c r="AT42" s="109"/>
      <c r="AU42" s="32"/>
      <c r="AV42" s="32"/>
      <c r="AW42" s="32"/>
      <c r="AX42" s="109"/>
      <c r="AY42" s="32"/>
      <c r="AZ42" s="32"/>
    </row>
    <row r="43" spans="2:52" s="5" customFormat="1" ht="14.1" customHeight="1" x14ac:dyDescent="0.2">
      <c r="B43" s="8" t="s">
        <v>126</v>
      </c>
      <c r="C43" s="32">
        <v>0</v>
      </c>
      <c r="D43" s="32">
        <v>87.671999999999997</v>
      </c>
      <c r="E43" s="32">
        <v>0</v>
      </c>
      <c r="F43" s="32">
        <v>149.202</v>
      </c>
      <c r="G43" s="32">
        <v>447.05500000000001</v>
      </c>
      <c r="H43" s="32">
        <v>787.38300000000004</v>
      </c>
      <c r="I43" s="32">
        <v>1184.538</v>
      </c>
      <c r="J43" s="32">
        <v>1564.251</v>
      </c>
      <c r="K43" s="32">
        <v>1540.894</v>
      </c>
      <c r="L43" s="109">
        <v>1289.4590000000001</v>
      </c>
      <c r="M43" s="187"/>
      <c r="S43" s="108">
        <v>0</v>
      </c>
      <c r="T43" s="32">
        <v>0</v>
      </c>
      <c r="U43" s="32">
        <v>0</v>
      </c>
      <c r="V43" s="109">
        <v>0</v>
      </c>
      <c r="W43" s="108">
        <v>88.793999999999997</v>
      </c>
      <c r="X43" s="32">
        <v>88.793999999999997</v>
      </c>
      <c r="Y43" s="32">
        <v>84.340999999999994</v>
      </c>
      <c r="Z43" s="109">
        <v>149.202</v>
      </c>
      <c r="AA43" s="108">
        <v>231.16</v>
      </c>
      <c r="AB43" s="32">
        <v>330.197</v>
      </c>
      <c r="AC43" s="32">
        <v>372.024</v>
      </c>
      <c r="AD43" s="109">
        <v>447.05500000000001</v>
      </c>
      <c r="AE43" s="108">
        <v>579.01400000000001</v>
      </c>
      <c r="AF43" s="32">
        <v>584.53700000000003</v>
      </c>
      <c r="AG43" s="32">
        <v>718.245</v>
      </c>
      <c r="AH43" s="109">
        <v>787.38300000000004</v>
      </c>
      <c r="AI43" s="108">
        <v>862.15</v>
      </c>
      <c r="AJ43" s="32">
        <v>1091.431</v>
      </c>
      <c r="AK43" s="32">
        <v>1130.874</v>
      </c>
      <c r="AL43" s="109">
        <v>1184.538</v>
      </c>
      <c r="AM43" s="108">
        <v>1562.623</v>
      </c>
      <c r="AN43" s="32">
        <v>1564.0260000000001</v>
      </c>
      <c r="AO43" s="32">
        <v>1565.6</v>
      </c>
      <c r="AP43" s="109">
        <v>1564.251</v>
      </c>
      <c r="AQ43" s="108">
        <v>1551.923</v>
      </c>
      <c r="AR43" s="32">
        <v>1509.914</v>
      </c>
      <c r="AS43" s="32">
        <v>1493.704</v>
      </c>
      <c r="AT43" s="109">
        <v>1540.894</v>
      </c>
      <c r="AU43" s="32">
        <v>1549.41</v>
      </c>
      <c r="AV43" s="32">
        <v>1537.0540000000001</v>
      </c>
      <c r="AW43" s="32">
        <v>1465.2249999999999</v>
      </c>
      <c r="AX43" s="109">
        <v>1289.4590000000001</v>
      </c>
      <c r="AY43" s="32">
        <v>1257.683</v>
      </c>
      <c r="AZ43" s="32">
        <v>1331.3720000000001</v>
      </c>
    </row>
    <row r="44" spans="2:52" ht="14.1" customHeight="1" x14ac:dyDescent="0.2">
      <c r="B44" s="8" t="s">
        <v>127</v>
      </c>
      <c r="C44" s="32">
        <v>0</v>
      </c>
      <c r="D44" s="32">
        <v>5479.201</v>
      </c>
      <c r="E44" s="32">
        <v>5484.4</v>
      </c>
      <c r="F44" s="32">
        <v>5489.54</v>
      </c>
      <c r="G44" s="32">
        <v>5494.5969999999998</v>
      </c>
      <c r="H44" s="32">
        <v>0</v>
      </c>
      <c r="I44" s="32">
        <v>5482.1239999999998</v>
      </c>
      <c r="J44" s="32">
        <v>5492.28</v>
      </c>
      <c r="K44" s="32">
        <v>5494.8590000000004</v>
      </c>
      <c r="L44" s="109">
        <v>5499.5910000000003</v>
      </c>
      <c r="M44" s="187"/>
      <c r="S44" s="108">
        <v>5480.5110000000004</v>
      </c>
      <c r="T44" s="32">
        <v>5481.8280000000004</v>
      </c>
      <c r="U44" s="32">
        <v>5483.1139999999996</v>
      </c>
      <c r="V44" s="109">
        <v>5484.4</v>
      </c>
      <c r="W44" s="108">
        <v>5485.6850000000004</v>
      </c>
      <c r="X44" s="32">
        <v>5486.97</v>
      </c>
      <c r="Y44" s="32">
        <v>5488.2550000000001</v>
      </c>
      <c r="Z44" s="109">
        <v>5489.54</v>
      </c>
      <c r="AA44" s="108">
        <v>5490.7979999999998</v>
      </c>
      <c r="AB44" s="32">
        <v>5492.0550000000003</v>
      </c>
      <c r="AC44" s="32">
        <v>5493.326</v>
      </c>
      <c r="AD44" s="109">
        <v>5494.5969999999998</v>
      </c>
      <c r="AE44" s="108">
        <v>5495.8410000000003</v>
      </c>
      <c r="AF44" s="32">
        <v>5497.098</v>
      </c>
      <c r="AG44" s="32">
        <v>5498.3689999999997</v>
      </c>
      <c r="AH44" s="109">
        <v>0</v>
      </c>
      <c r="AI44" s="108">
        <v>0</v>
      </c>
      <c r="AJ44" s="32">
        <v>131.923</v>
      </c>
      <c r="AK44" s="32">
        <v>0</v>
      </c>
      <c r="AL44" s="109">
        <v>5482.1239999999998</v>
      </c>
      <c r="AM44" s="108">
        <v>5487.3320000000003</v>
      </c>
      <c r="AN44" s="32">
        <v>5489.8810000000003</v>
      </c>
      <c r="AO44" s="32">
        <v>5491.5230000000001</v>
      </c>
      <c r="AP44" s="109">
        <v>5492.28</v>
      </c>
      <c r="AQ44" s="108">
        <v>5491.6980000000003</v>
      </c>
      <c r="AR44" s="32">
        <v>5492.8149999999996</v>
      </c>
      <c r="AS44" s="32">
        <v>5493.7849999999999</v>
      </c>
      <c r="AT44" s="109">
        <v>5494.8590000000004</v>
      </c>
      <c r="AU44" s="32">
        <v>5496.0339999999997</v>
      </c>
      <c r="AV44" s="32">
        <v>5497.1930000000002</v>
      </c>
      <c r="AW44" s="32">
        <v>5498.4070000000002</v>
      </c>
      <c r="AX44" s="109">
        <v>5499.5910000000003</v>
      </c>
      <c r="AY44" s="32">
        <v>5500.7020000000002</v>
      </c>
      <c r="AZ44" s="32">
        <v>5501.9830000000002</v>
      </c>
    </row>
    <row r="45" spans="2:52" ht="14.1" customHeight="1" x14ac:dyDescent="0.2">
      <c r="B45" s="8" t="s">
        <v>128</v>
      </c>
      <c r="C45" s="32">
        <v>0</v>
      </c>
      <c r="D45" s="32">
        <v>0</v>
      </c>
      <c r="E45" s="32">
        <v>0</v>
      </c>
      <c r="F45" s="32">
        <v>80.869</v>
      </c>
      <c r="G45" s="32">
        <v>80.149000000000001</v>
      </c>
      <c r="H45" s="32">
        <v>0</v>
      </c>
      <c r="I45" s="32">
        <v>0</v>
      </c>
      <c r="J45" s="32">
        <v>0</v>
      </c>
      <c r="K45" s="32">
        <v>0</v>
      </c>
      <c r="L45" s="109">
        <v>0</v>
      </c>
      <c r="M45" s="187"/>
      <c r="S45" s="108">
        <v>0</v>
      </c>
      <c r="T45" s="32">
        <v>0</v>
      </c>
      <c r="U45" s="32">
        <v>0</v>
      </c>
      <c r="V45" s="109">
        <v>0</v>
      </c>
      <c r="W45" s="108">
        <v>68.09</v>
      </c>
      <c r="X45" s="32">
        <v>107.496</v>
      </c>
      <c r="Y45" s="32">
        <v>102.62</v>
      </c>
      <c r="Z45" s="109">
        <v>80.869</v>
      </c>
      <c r="AA45" s="108">
        <v>129.62899999999999</v>
      </c>
      <c r="AB45" s="32">
        <v>75.346999999999994</v>
      </c>
      <c r="AC45" s="32">
        <v>97.01</v>
      </c>
      <c r="AD45" s="109">
        <v>80.149000000000001</v>
      </c>
      <c r="AE45" s="108">
        <v>60.433</v>
      </c>
      <c r="AF45" s="32">
        <v>40.914999999999999</v>
      </c>
      <c r="AG45" s="32">
        <v>20.067</v>
      </c>
      <c r="AH45" s="109">
        <v>0</v>
      </c>
      <c r="AI45" s="108">
        <v>0</v>
      </c>
      <c r="AJ45" s="32">
        <v>0</v>
      </c>
      <c r="AK45" s="32">
        <v>0</v>
      </c>
      <c r="AL45" s="109">
        <v>0</v>
      </c>
      <c r="AM45" s="108">
        <v>0</v>
      </c>
      <c r="AN45" s="32">
        <v>0</v>
      </c>
      <c r="AO45" s="32">
        <v>0</v>
      </c>
      <c r="AP45" s="109">
        <v>0</v>
      </c>
      <c r="AQ45" s="108">
        <v>0</v>
      </c>
      <c r="AR45" s="32">
        <v>0</v>
      </c>
      <c r="AS45" s="32">
        <v>0</v>
      </c>
      <c r="AT45" s="109">
        <v>0</v>
      </c>
      <c r="AU45" s="32">
        <v>0</v>
      </c>
      <c r="AV45" s="32">
        <v>0</v>
      </c>
      <c r="AW45" s="32">
        <v>0</v>
      </c>
      <c r="AX45" s="109">
        <v>0</v>
      </c>
      <c r="AY45" s="32">
        <v>0</v>
      </c>
      <c r="AZ45" s="32">
        <v>0</v>
      </c>
    </row>
    <row r="46" spans="2:52" s="5" customFormat="1" ht="14.1" customHeight="1" x14ac:dyDescent="0.2">
      <c r="B46" s="8" t="s">
        <v>129</v>
      </c>
      <c r="C46" s="32">
        <v>0</v>
      </c>
      <c r="D46" s="32">
        <v>0</v>
      </c>
      <c r="E46" s="32">
        <v>0</v>
      </c>
      <c r="F46" s="32">
        <v>0</v>
      </c>
      <c r="G46" s="32">
        <v>120.193</v>
      </c>
      <c r="H46" s="32">
        <v>129.226</v>
      </c>
      <c r="I46" s="32">
        <v>134.53200000000001</v>
      </c>
      <c r="J46" s="32">
        <v>149.36199999999999</v>
      </c>
      <c r="K46" s="32">
        <v>162.27699999999999</v>
      </c>
      <c r="L46" s="109">
        <v>167.399</v>
      </c>
      <c r="M46" s="214"/>
      <c r="S46" s="108">
        <v>0</v>
      </c>
      <c r="T46" s="32">
        <v>0</v>
      </c>
      <c r="U46" s="32">
        <v>0</v>
      </c>
      <c r="V46" s="109">
        <v>0</v>
      </c>
      <c r="W46" s="108">
        <v>0</v>
      </c>
      <c r="X46" s="32">
        <v>0</v>
      </c>
      <c r="Y46" s="32">
        <v>0</v>
      </c>
      <c r="Z46" s="109">
        <v>0</v>
      </c>
      <c r="AA46" s="108">
        <v>0</v>
      </c>
      <c r="AB46" s="32">
        <v>0</v>
      </c>
      <c r="AC46" s="32">
        <v>0</v>
      </c>
      <c r="AD46" s="109">
        <v>120.193</v>
      </c>
      <c r="AE46" s="108">
        <v>121.247</v>
      </c>
      <c r="AF46" s="32">
        <v>122.346</v>
      </c>
      <c r="AG46" s="32">
        <v>123.455</v>
      </c>
      <c r="AH46" s="109">
        <v>129.226</v>
      </c>
      <c r="AI46" s="108">
        <v>130.733</v>
      </c>
      <c r="AJ46" s="32">
        <v>0</v>
      </c>
      <c r="AK46" s="32">
        <v>133.124</v>
      </c>
      <c r="AL46" s="109">
        <v>134.53200000000001</v>
      </c>
      <c r="AM46" s="108">
        <v>135.71899999999999</v>
      </c>
      <c r="AN46" s="32">
        <v>136.95699999999999</v>
      </c>
      <c r="AO46" s="32">
        <v>138.20599999999999</v>
      </c>
      <c r="AP46" s="109">
        <v>149.36199999999999</v>
      </c>
      <c r="AQ46" s="108">
        <v>152.00200000000001</v>
      </c>
      <c r="AR46" s="32">
        <v>153.40899999999999</v>
      </c>
      <c r="AS46" s="32">
        <v>154.839</v>
      </c>
      <c r="AT46" s="109">
        <v>162.27699999999999</v>
      </c>
      <c r="AU46" s="32">
        <v>163.67099999999999</v>
      </c>
      <c r="AV46" s="32">
        <v>165.2</v>
      </c>
      <c r="AW46" s="32">
        <v>166.73500000000001</v>
      </c>
      <c r="AX46" s="109">
        <v>167.399</v>
      </c>
      <c r="AY46" s="32">
        <v>169.18799999999999</v>
      </c>
      <c r="AZ46" s="32">
        <v>171.31700000000001</v>
      </c>
    </row>
    <row r="47" spans="2:52" s="5" customFormat="1" ht="14.1" customHeight="1" x14ac:dyDescent="0.2">
      <c r="B47" s="8" t="s">
        <v>130</v>
      </c>
      <c r="C47" s="32">
        <v>236.92599999999999</v>
      </c>
      <c r="D47" s="32">
        <v>223.93700000000001</v>
      </c>
      <c r="E47" s="32">
        <v>212.42699999999999</v>
      </c>
      <c r="F47" s="32">
        <v>206.05699999999999</v>
      </c>
      <c r="G47" s="32">
        <v>199.185</v>
      </c>
      <c r="H47" s="32">
        <v>192.583</v>
      </c>
      <c r="I47" s="32">
        <v>194.43899999999999</v>
      </c>
      <c r="J47" s="32">
        <v>192.27099999999999</v>
      </c>
      <c r="K47" s="32">
        <v>200.99600000000001</v>
      </c>
      <c r="L47" s="109">
        <v>207.10300000000001</v>
      </c>
      <c r="M47" s="187"/>
      <c r="S47" s="108">
        <v>221.57900000000001</v>
      </c>
      <c r="T47" s="32">
        <v>220.76</v>
      </c>
      <c r="U47" s="32">
        <v>218.46899999999999</v>
      </c>
      <c r="V47" s="109">
        <v>212.42699999999999</v>
      </c>
      <c r="W47" s="108">
        <v>211.49600000000001</v>
      </c>
      <c r="X47" s="32">
        <v>212.60499999999999</v>
      </c>
      <c r="Y47" s="32">
        <v>208.208</v>
      </c>
      <c r="Z47" s="109">
        <v>206.05699999999999</v>
      </c>
      <c r="AA47" s="108">
        <v>206.357</v>
      </c>
      <c r="AB47" s="32">
        <v>205.69</v>
      </c>
      <c r="AC47" s="32">
        <v>213.71600000000001</v>
      </c>
      <c r="AD47" s="109">
        <v>199.185</v>
      </c>
      <c r="AE47" s="108">
        <v>197.583</v>
      </c>
      <c r="AF47" s="32">
        <v>198.33500000000001</v>
      </c>
      <c r="AG47" s="32">
        <v>204.19</v>
      </c>
      <c r="AH47" s="109">
        <v>192.583</v>
      </c>
      <c r="AI47" s="108">
        <v>191.6</v>
      </c>
      <c r="AJ47" s="32">
        <v>191.541</v>
      </c>
      <c r="AK47" s="32">
        <v>193.768</v>
      </c>
      <c r="AL47" s="109">
        <v>194.43899999999999</v>
      </c>
      <c r="AM47" s="108">
        <v>197.49</v>
      </c>
      <c r="AN47" s="32">
        <v>196.721</v>
      </c>
      <c r="AO47" s="32">
        <v>196.52600000000001</v>
      </c>
      <c r="AP47" s="109">
        <v>192.27099999999999</v>
      </c>
      <c r="AQ47" s="108">
        <v>196.14400000000001</v>
      </c>
      <c r="AR47" s="32">
        <v>198.19499999999999</v>
      </c>
      <c r="AS47" s="32">
        <v>196.71899999999999</v>
      </c>
      <c r="AT47" s="109">
        <v>200.99600000000001</v>
      </c>
      <c r="AU47" s="32">
        <v>203.24799999999999</v>
      </c>
      <c r="AV47" s="32">
        <v>206.84800000000001</v>
      </c>
      <c r="AW47" s="32">
        <v>204.517</v>
      </c>
      <c r="AX47" s="109">
        <v>207.10300000000001</v>
      </c>
      <c r="AY47" s="32">
        <v>211.15199999999999</v>
      </c>
      <c r="AZ47" s="32">
        <v>211.649</v>
      </c>
    </row>
    <row r="48" spans="2:52" s="5" customFormat="1" ht="14.1" customHeight="1" x14ac:dyDescent="0.2">
      <c r="B48" s="8" t="s">
        <v>131</v>
      </c>
      <c r="C48" s="32">
        <v>0</v>
      </c>
      <c r="D48" s="32">
        <v>0</v>
      </c>
      <c r="E48" s="32">
        <v>0</v>
      </c>
      <c r="F48" s="32">
        <v>0</v>
      </c>
      <c r="G48" s="32">
        <v>0</v>
      </c>
      <c r="H48" s="32">
        <v>0</v>
      </c>
      <c r="I48" s="32">
        <v>0</v>
      </c>
      <c r="J48" s="32">
        <v>134.96199999999999</v>
      </c>
      <c r="K48" s="32">
        <v>80.063999999999993</v>
      </c>
      <c r="L48" s="109">
        <v>79.09</v>
      </c>
      <c r="M48" s="187"/>
      <c r="S48" s="108">
        <v>0</v>
      </c>
      <c r="T48" s="32">
        <v>0</v>
      </c>
      <c r="U48" s="32">
        <v>0</v>
      </c>
      <c r="V48" s="109">
        <v>0</v>
      </c>
      <c r="W48" s="108">
        <v>0</v>
      </c>
      <c r="X48" s="32">
        <v>0</v>
      </c>
      <c r="Y48" s="32">
        <v>0</v>
      </c>
      <c r="Z48" s="109">
        <v>0</v>
      </c>
      <c r="AA48" s="108">
        <v>0</v>
      </c>
      <c r="AB48" s="32">
        <v>0</v>
      </c>
      <c r="AC48" s="32">
        <v>0</v>
      </c>
      <c r="AD48" s="109">
        <v>0</v>
      </c>
      <c r="AE48" s="108">
        <v>0</v>
      </c>
      <c r="AF48" s="32">
        <v>0</v>
      </c>
      <c r="AG48" s="32">
        <v>0</v>
      </c>
      <c r="AH48" s="109">
        <v>0</v>
      </c>
      <c r="AI48" s="108">
        <v>0</v>
      </c>
      <c r="AJ48" s="32">
        <v>0</v>
      </c>
      <c r="AK48" s="32">
        <v>0</v>
      </c>
      <c r="AL48" s="109">
        <v>0</v>
      </c>
      <c r="AM48" s="108">
        <v>0</v>
      </c>
      <c r="AN48" s="32">
        <v>0</v>
      </c>
      <c r="AO48" s="32">
        <v>0</v>
      </c>
      <c r="AP48" s="109">
        <v>134.96199999999999</v>
      </c>
      <c r="AQ48" s="108">
        <v>132.70400000000001</v>
      </c>
      <c r="AR48" s="32">
        <v>130.44499999999999</v>
      </c>
      <c r="AS48" s="32">
        <v>129.1</v>
      </c>
      <c r="AT48" s="109">
        <v>80.063999999999993</v>
      </c>
      <c r="AU48" s="32">
        <v>79.239999999999995</v>
      </c>
      <c r="AV48" s="32">
        <v>77.628</v>
      </c>
      <c r="AW48" s="32">
        <v>79.248000000000005</v>
      </c>
      <c r="AX48" s="109">
        <v>79.09</v>
      </c>
      <c r="AY48" s="32">
        <v>68.061000000000007</v>
      </c>
      <c r="AZ48" s="32">
        <v>74.263000000000005</v>
      </c>
    </row>
    <row r="49" spans="2:52" ht="14.1" customHeight="1" x14ac:dyDescent="0.2">
      <c r="B49" s="8" t="s">
        <v>132</v>
      </c>
      <c r="C49" s="32">
        <v>0</v>
      </c>
      <c r="D49" s="32">
        <v>0</v>
      </c>
      <c r="E49" s="32">
        <v>0</v>
      </c>
      <c r="F49" s="32">
        <v>0</v>
      </c>
      <c r="G49" s="32">
        <v>0</v>
      </c>
      <c r="H49" s="32">
        <v>0</v>
      </c>
      <c r="I49" s="32">
        <v>0</v>
      </c>
      <c r="J49" s="32">
        <v>10.670999999999999</v>
      </c>
      <c r="K49" s="32">
        <v>6.516</v>
      </c>
      <c r="L49" s="109">
        <v>6.5279999999999996</v>
      </c>
      <c r="M49" s="187"/>
      <c r="S49" s="108">
        <v>0</v>
      </c>
      <c r="T49" s="32">
        <v>0</v>
      </c>
      <c r="U49" s="32">
        <v>0</v>
      </c>
      <c r="V49" s="109">
        <v>0</v>
      </c>
      <c r="W49" s="108">
        <v>0</v>
      </c>
      <c r="X49" s="32">
        <v>0</v>
      </c>
      <c r="Y49" s="32">
        <v>0</v>
      </c>
      <c r="Z49" s="109">
        <v>0</v>
      </c>
      <c r="AA49" s="108">
        <v>0</v>
      </c>
      <c r="AB49" s="32">
        <v>0</v>
      </c>
      <c r="AC49" s="32">
        <v>0</v>
      </c>
      <c r="AD49" s="109">
        <v>0</v>
      </c>
      <c r="AE49" s="108">
        <v>0</v>
      </c>
      <c r="AF49" s="32">
        <v>0</v>
      </c>
      <c r="AG49" s="32">
        <v>0</v>
      </c>
      <c r="AH49" s="109">
        <v>0</v>
      </c>
      <c r="AI49" s="108">
        <v>0</v>
      </c>
      <c r="AJ49" s="32">
        <v>0</v>
      </c>
      <c r="AK49" s="32">
        <v>0</v>
      </c>
      <c r="AL49" s="109">
        <v>0</v>
      </c>
      <c r="AM49" s="108">
        <v>0</v>
      </c>
      <c r="AN49" s="32">
        <v>0</v>
      </c>
      <c r="AO49" s="32">
        <v>0</v>
      </c>
      <c r="AP49" s="109">
        <v>10.670999999999999</v>
      </c>
      <c r="AQ49" s="108">
        <v>8.5830000000000002</v>
      </c>
      <c r="AR49" s="32">
        <v>8.7569999999999997</v>
      </c>
      <c r="AS49" s="32">
        <v>9.5969999999999995</v>
      </c>
      <c r="AT49" s="109">
        <v>6.516</v>
      </c>
      <c r="AU49" s="32">
        <v>7.0259999999999998</v>
      </c>
      <c r="AV49" s="32">
        <v>7.4660000000000002</v>
      </c>
      <c r="AW49" s="32">
        <v>6.18</v>
      </c>
      <c r="AX49" s="109">
        <v>6.5279999999999996</v>
      </c>
      <c r="AY49" s="32">
        <v>5.4370000000000003</v>
      </c>
      <c r="AZ49" s="32">
        <v>6.3929999999999998</v>
      </c>
    </row>
    <row r="50" spans="2:52" ht="14.1" customHeight="1" x14ac:dyDescent="0.2">
      <c r="B50" s="5" t="s">
        <v>133</v>
      </c>
      <c r="C50" s="34">
        <v>236.92599999999999</v>
      </c>
      <c r="D50" s="34">
        <v>5790.81</v>
      </c>
      <c r="E50" s="34">
        <f t="shared" ref="E50:F50" si="56">SUM(E43:E49)</f>
        <v>5696.8269999999993</v>
      </c>
      <c r="F50" s="34">
        <f t="shared" si="56"/>
        <v>5925.6679999999997</v>
      </c>
      <c r="G50" s="34">
        <v>6341.1790000000001</v>
      </c>
      <c r="H50" s="34">
        <v>1109.192</v>
      </c>
      <c r="I50" s="34">
        <v>6995.6329999999998</v>
      </c>
      <c r="J50" s="34">
        <v>7543.7969999999996</v>
      </c>
      <c r="K50" s="34">
        <v>7485.6059999999998</v>
      </c>
      <c r="L50" s="111">
        <v>7249.17</v>
      </c>
      <c r="M50" s="187"/>
      <c r="R50" s="46"/>
      <c r="S50" s="110">
        <f t="shared" ref="S50:AM50" si="57">SUM(S43:S49)</f>
        <v>5702.09</v>
      </c>
      <c r="T50" s="34">
        <f t="shared" si="57"/>
        <v>5702.5880000000006</v>
      </c>
      <c r="U50" s="34">
        <f t="shared" si="57"/>
        <v>5701.5829999999996</v>
      </c>
      <c r="V50" s="111">
        <f t="shared" si="57"/>
        <v>5696.8269999999993</v>
      </c>
      <c r="W50" s="110">
        <f t="shared" si="57"/>
        <v>5854.0650000000005</v>
      </c>
      <c r="X50" s="34">
        <f t="shared" si="57"/>
        <v>5895.8649999999998</v>
      </c>
      <c r="Y50" s="34">
        <f t="shared" si="57"/>
        <v>5883.424</v>
      </c>
      <c r="Z50" s="111">
        <f t="shared" si="57"/>
        <v>5925.6679999999997</v>
      </c>
      <c r="AA50" s="110">
        <f t="shared" si="57"/>
        <v>6057.9439999999995</v>
      </c>
      <c r="AB50" s="34">
        <f t="shared" si="57"/>
        <v>6103.2889999999998</v>
      </c>
      <c r="AC50" s="34">
        <f t="shared" si="57"/>
        <v>6176.0760000000009</v>
      </c>
      <c r="AD50" s="111">
        <f t="shared" si="57"/>
        <v>6341.179000000001</v>
      </c>
      <c r="AE50" s="110">
        <f t="shared" si="57"/>
        <v>6454.1180000000004</v>
      </c>
      <c r="AF50" s="34">
        <f t="shared" si="57"/>
        <v>6443.2310000000007</v>
      </c>
      <c r="AG50" s="34">
        <f t="shared" si="57"/>
        <v>6564.3259999999991</v>
      </c>
      <c r="AH50" s="111">
        <f t="shared" si="57"/>
        <v>1109.192</v>
      </c>
      <c r="AI50" s="110">
        <f t="shared" si="57"/>
        <v>1184.4829999999999</v>
      </c>
      <c r="AJ50" s="34">
        <f t="shared" si="57"/>
        <v>1414.895</v>
      </c>
      <c r="AK50" s="34">
        <f t="shared" si="57"/>
        <v>1457.7660000000001</v>
      </c>
      <c r="AL50" s="111">
        <f t="shared" si="57"/>
        <v>6995.6330000000007</v>
      </c>
      <c r="AM50" s="110">
        <f t="shared" si="57"/>
        <v>7383.1639999999998</v>
      </c>
      <c r="AN50" s="34">
        <f>SUM(AN43:AN49)</f>
        <v>7387.5850000000009</v>
      </c>
      <c r="AO50" s="34">
        <f>SUM(AO43:AO49)</f>
        <v>7391.8549999999996</v>
      </c>
      <c r="AP50" s="111">
        <f>SUM(AP43:AP49)</f>
        <v>7543.7970000000005</v>
      </c>
      <c r="AQ50" s="110">
        <f>SUM(AQ43:AQ49)</f>
        <v>7533.0540000000001</v>
      </c>
      <c r="AR50" s="34">
        <f t="shared" ref="AR50:AU50" si="58">SUM(AR43:AR49)</f>
        <v>7493.534999999998</v>
      </c>
      <c r="AS50" s="34">
        <f t="shared" si="58"/>
        <v>7477.7439999999997</v>
      </c>
      <c r="AT50" s="111">
        <v>7485.6059999999998</v>
      </c>
      <c r="AU50" s="34">
        <f t="shared" si="58"/>
        <v>7498.628999999999</v>
      </c>
      <c r="AV50" s="34">
        <f t="shared" ref="AV50:AW50" si="59">SUM(AV43:AV49)</f>
        <v>7491.3890000000001</v>
      </c>
      <c r="AW50" s="34">
        <f t="shared" si="59"/>
        <v>7420.311999999999</v>
      </c>
      <c r="AX50" s="111">
        <v>7249.17</v>
      </c>
      <c r="AY50" s="34">
        <f t="shared" ref="AY50:AZ50" si="60">SUM(AY43:AY49)</f>
        <v>7212.223</v>
      </c>
      <c r="AZ50" s="34">
        <f t="shared" si="60"/>
        <v>7296.9770000000008</v>
      </c>
    </row>
    <row r="51" spans="2:52" s="5" customFormat="1" ht="14.1" customHeight="1" x14ac:dyDescent="0.2">
      <c r="C51" s="32"/>
      <c r="D51" s="32"/>
      <c r="E51" s="32"/>
      <c r="F51" s="32"/>
      <c r="G51" s="32"/>
      <c r="H51" s="32"/>
      <c r="I51" s="32"/>
      <c r="J51" s="32"/>
      <c r="K51" s="32"/>
      <c r="L51" s="109"/>
      <c r="M51" s="187"/>
      <c r="S51" s="108"/>
      <c r="T51" s="32"/>
      <c r="U51" s="32"/>
      <c r="V51" s="109"/>
      <c r="W51" s="108"/>
      <c r="X51" s="32"/>
      <c r="Y51" s="32"/>
      <c r="Z51" s="109"/>
      <c r="AA51" s="108"/>
      <c r="AB51" s="32"/>
      <c r="AC51" s="32"/>
      <c r="AD51" s="109"/>
      <c r="AE51" s="108"/>
      <c r="AF51" s="32"/>
      <c r="AG51" s="32"/>
      <c r="AH51" s="109"/>
      <c r="AI51" s="108"/>
      <c r="AJ51" s="32"/>
      <c r="AK51" s="32"/>
      <c r="AL51" s="109"/>
      <c r="AM51" s="108"/>
      <c r="AN51" s="32"/>
      <c r="AO51" s="32"/>
      <c r="AP51" s="109"/>
      <c r="AQ51" s="108"/>
      <c r="AR51" s="32"/>
      <c r="AS51" s="32"/>
      <c r="AT51" s="109"/>
      <c r="AU51" s="32"/>
      <c r="AV51" s="32"/>
      <c r="AW51" s="32"/>
      <c r="AX51" s="109"/>
      <c r="AY51" s="32"/>
      <c r="AZ51" s="32"/>
    </row>
    <row r="52" spans="2:52" s="5" customFormat="1" ht="14.1" customHeight="1" x14ac:dyDescent="0.2">
      <c r="B52" s="5" t="s">
        <v>134</v>
      </c>
      <c r="C52" s="32"/>
      <c r="D52" s="32"/>
      <c r="E52" s="32"/>
      <c r="F52" s="32"/>
      <c r="G52" s="32"/>
      <c r="H52" s="32"/>
      <c r="I52" s="32"/>
      <c r="J52" s="32"/>
      <c r="K52" s="32"/>
      <c r="L52" s="109"/>
      <c r="M52" s="187"/>
      <c r="S52" s="108"/>
      <c r="T52" s="32"/>
      <c r="U52" s="32"/>
      <c r="V52" s="109"/>
      <c r="W52" s="108"/>
      <c r="X52" s="32"/>
      <c r="Y52" s="32"/>
      <c r="Z52" s="109"/>
      <c r="AA52" s="108"/>
      <c r="AB52" s="32"/>
      <c r="AC52" s="32"/>
      <c r="AD52" s="109"/>
      <c r="AE52" s="108"/>
      <c r="AF52" s="32"/>
      <c r="AG52" s="32"/>
      <c r="AH52" s="109"/>
      <c r="AI52" s="108"/>
      <c r="AJ52" s="32"/>
      <c r="AK52" s="32"/>
      <c r="AL52" s="109"/>
      <c r="AM52" s="108"/>
      <c r="AN52" s="32"/>
      <c r="AO52" s="32"/>
      <c r="AP52" s="109"/>
      <c r="AQ52" s="108"/>
      <c r="AR52" s="32"/>
      <c r="AS52" s="32"/>
      <c r="AT52" s="109"/>
      <c r="AU52" s="32"/>
      <c r="AV52" s="32"/>
      <c r="AW52" s="32"/>
      <c r="AX52" s="109"/>
      <c r="AY52" s="32"/>
      <c r="AZ52" s="32"/>
    </row>
    <row r="53" spans="2:52" ht="14.1" customHeight="1" x14ac:dyDescent="0.2">
      <c r="B53" s="8" t="s">
        <v>126</v>
      </c>
      <c r="C53" s="32">
        <v>0</v>
      </c>
      <c r="D53" s="32">
        <v>1.6950000000000001</v>
      </c>
      <c r="E53" s="32">
        <v>0</v>
      </c>
      <c r="F53" s="32">
        <v>5.0129999999999999</v>
      </c>
      <c r="G53" s="32">
        <v>28.146999999999998</v>
      </c>
      <c r="H53" s="32">
        <v>88.974999999999994</v>
      </c>
      <c r="I53" s="32">
        <v>129.78899999999999</v>
      </c>
      <c r="J53" s="32">
        <v>183.01300000000001</v>
      </c>
      <c r="K53" s="32">
        <v>181.72800000000001</v>
      </c>
      <c r="L53" s="109">
        <v>156.86799999999999</v>
      </c>
      <c r="M53" s="187"/>
      <c r="S53" s="108">
        <v>0</v>
      </c>
      <c r="T53" s="32">
        <v>0</v>
      </c>
      <c r="U53" s="32">
        <v>0</v>
      </c>
      <c r="V53" s="109">
        <v>0</v>
      </c>
      <c r="W53" s="108">
        <v>6.9329999999999998</v>
      </c>
      <c r="X53" s="32">
        <v>5.3680000000000003</v>
      </c>
      <c r="Y53" s="32">
        <v>5.3680000000000003</v>
      </c>
      <c r="Z53" s="109">
        <v>5.0129999999999999</v>
      </c>
      <c r="AA53" s="108">
        <v>8.907</v>
      </c>
      <c r="AB53" s="32">
        <v>8.907</v>
      </c>
      <c r="AC53" s="32">
        <v>8.907</v>
      </c>
      <c r="AD53" s="109">
        <v>28.146999999999998</v>
      </c>
      <c r="AE53" s="108">
        <v>9.6639999999999997</v>
      </c>
      <c r="AF53" s="32">
        <v>17.207999999999998</v>
      </c>
      <c r="AG53" s="32">
        <v>8.8759999999999994</v>
      </c>
      <c r="AH53" s="109">
        <v>88.974999999999994</v>
      </c>
      <c r="AI53" s="108">
        <v>74.826999999999998</v>
      </c>
      <c r="AJ53" s="32">
        <v>108.047</v>
      </c>
      <c r="AK53" s="32">
        <v>111.295</v>
      </c>
      <c r="AL53" s="109">
        <v>129.78899999999999</v>
      </c>
      <c r="AM53" s="108">
        <v>169.268</v>
      </c>
      <c r="AN53" s="32">
        <v>209.773</v>
      </c>
      <c r="AO53" s="32">
        <v>196.101</v>
      </c>
      <c r="AP53" s="109">
        <v>183.01300000000001</v>
      </c>
      <c r="AQ53" s="108">
        <v>187.54900000000001</v>
      </c>
      <c r="AR53" s="32">
        <v>186.428</v>
      </c>
      <c r="AS53" s="32">
        <v>183.023</v>
      </c>
      <c r="AT53" s="109">
        <v>181.72800000000001</v>
      </c>
      <c r="AU53" s="32">
        <v>183.727</v>
      </c>
      <c r="AV53" s="32">
        <v>175.94800000000001</v>
      </c>
      <c r="AW53" s="32">
        <v>171.47200000000001</v>
      </c>
      <c r="AX53" s="109">
        <v>156.86799999999999</v>
      </c>
      <c r="AY53" s="32">
        <v>154.999</v>
      </c>
      <c r="AZ53" s="32">
        <v>141.47800000000001</v>
      </c>
    </row>
    <row r="54" spans="2:52" s="5" customFormat="1" ht="14.1" customHeight="1" x14ac:dyDescent="0.2">
      <c r="B54" s="8" t="s">
        <v>135</v>
      </c>
      <c r="C54" s="32">
        <v>1115.047</v>
      </c>
      <c r="D54" s="32">
        <v>1158.8209999999999</v>
      </c>
      <c r="E54" s="32">
        <v>1949.0360000000001</v>
      </c>
      <c r="F54" s="32">
        <v>1705.3910000000001</v>
      </c>
      <c r="G54" s="32">
        <v>1626.5830000000001</v>
      </c>
      <c r="H54" s="32">
        <v>1509.0129999999999</v>
      </c>
      <c r="I54" s="32">
        <v>1995.664</v>
      </c>
      <c r="J54" s="32">
        <v>2541.355</v>
      </c>
      <c r="K54" s="32">
        <v>2797.0540000000001</v>
      </c>
      <c r="L54" s="109">
        <v>3115.634</v>
      </c>
      <c r="M54" s="187"/>
      <c r="S54" s="108">
        <v>1529.289</v>
      </c>
      <c r="T54" s="32">
        <v>1493.6420000000001</v>
      </c>
      <c r="U54" s="32">
        <v>1740.1030000000001</v>
      </c>
      <c r="V54" s="109">
        <v>1949.0360000000001</v>
      </c>
      <c r="W54" s="108">
        <v>1416.3140000000001</v>
      </c>
      <c r="X54" s="32">
        <v>1844.4110000000001</v>
      </c>
      <c r="Y54" s="32">
        <v>2698.6260000000002</v>
      </c>
      <c r="Z54" s="109">
        <v>1705.3910000000001</v>
      </c>
      <c r="AA54" s="108">
        <v>2731.0129999999999</v>
      </c>
      <c r="AB54" s="32">
        <v>1366.306</v>
      </c>
      <c r="AC54" s="32">
        <v>2753.7370000000001</v>
      </c>
      <c r="AD54" s="109">
        <v>1626.5830000000001</v>
      </c>
      <c r="AE54" s="108">
        <v>1655.3510000000001</v>
      </c>
      <c r="AF54" s="32">
        <v>1309.1369999999999</v>
      </c>
      <c r="AG54" s="32">
        <v>2857.2840000000001</v>
      </c>
      <c r="AH54" s="109">
        <v>1509.0129999999999</v>
      </c>
      <c r="AI54" s="108">
        <v>2828.9520000000002</v>
      </c>
      <c r="AJ54" s="32">
        <v>1684.9680000000001</v>
      </c>
      <c r="AK54" s="32">
        <v>3026.9810000000002</v>
      </c>
      <c r="AL54" s="109">
        <v>1995.664</v>
      </c>
      <c r="AM54" s="108">
        <v>2257.181</v>
      </c>
      <c r="AN54" s="32">
        <v>2366.8690000000001</v>
      </c>
      <c r="AO54" s="32">
        <v>3676.4270000000001</v>
      </c>
      <c r="AP54" s="109">
        <v>2541.355</v>
      </c>
      <c r="AQ54" s="108">
        <v>3780.9870000000001</v>
      </c>
      <c r="AR54" s="32">
        <v>2449.5050000000001</v>
      </c>
      <c r="AS54" s="32">
        <v>3779.346</v>
      </c>
      <c r="AT54" s="109">
        <v>2797.0540000000001</v>
      </c>
      <c r="AU54" s="32">
        <v>4080.913</v>
      </c>
      <c r="AV54" s="32">
        <v>2791.0630000000001</v>
      </c>
      <c r="AW54" s="32">
        <v>4190.1369999999997</v>
      </c>
      <c r="AX54" s="109">
        <v>3115.634</v>
      </c>
      <c r="AY54" s="32">
        <v>4385.9409999999998</v>
      </c>
      <c r="AZ54" s="32">
        <v>3434.848</v>
      </c>
    </row>
    <row r="55" spans="2:52" ht="14.1" customHeight="1" x14ac:dyDescent="0.2">
      <c r="B55" s="8" t="s">
        <v>136</v>
      </c>
      <c r="C55" s="32">
        <v>603.54600000000005</v>
      </c>
      <c r="D55" s="32">
        <v>2495.549</v>
      </c>
      <c r="E55" s="32">
        <v>4308.817</v>
      </c>
      <c r="F55" s="32">
        <v>3602.6770000000001</v>
      </c>
      <c r="G55" s="32">
        <v>884.77099999999996</v>
      </c>
      <c r="H55" s="32">
        <v>2292.5100000000002</v>
      </c>
      <c r="I55" s="32">
        <v>3452.4580000000001</v>
      </c>
      <c r="J55" s="32">
        <v>4827.6310000000003</v>
      </c>
      <c r="K55" s="32">
        <v>4439.3450000000003</v>
      </c>
      <c r="L55" s="109">
        <v>3646.5120000000002</v>
      </c>
      <c r="M55" s="187"/>
      <c r="S55" s="108">
        <v>4051.5030000000002</v>
      </c>
      <c r="T55" s="32">
        <v>4371.2179999999998</v>
      </c>
      <c r="U55" s="32">
        <v>4049.6860000000001</v>
      </c>
      <c r="V55" s="109">
        <v>4308.817</v>
      </c>
      <c r="W55" s="108">
        <v>3385.127</v>
      </c>
      <c r="X55" s="32">
        <v>4401.8940000000002</v>
      </c>
      <c r="Y55" s="32">
        <v>5006.8710000000001</v>
      </c>
      <c r="Z55" s="109">
        <v>3602.6770000000001</v>
      </c>
      <c r="AA55" s="108">
        <v>3737.748</v>
      </c>
      <c r="AB55" s="32">
        <v>1153.069</v>
      </c>
      <c r="AC55" s="32">
        <v>1456.3910000000001</v>
      </c>
      <c r="AD55" s="109">
        <v>884.77099999999996</v>
      </c>
      <c r="AE55" s="108">
        <v>1329.9169999999999</v>
      </c>
      <c r="AF55" s="32">
        <v>2888.2060000000001</v>
      </c>
      <c r="AG55" s="32">
        <v>1923.259</v>
      </c>
      <c r="AH55" s="109">
        <v>2292.5100000000002</v>
      </c>
      <c r="AI55" s="108">
        <v>3718.326</v>
      </c>
      <c r="AJ55" s="32">
        <v>3094.9630000000002</v>
      </c>
      <c r="AK55" s="32">
        <v>2853.9490000000001</v>
      </c>
      <c r="AL55" s="109">
        <v>3452.4580000000001</v>
      </c>
      <c r="AM55" s="108">
        <v>4194.4489999999996</v>
      </c>
      <c r="AN55" s="32">
        <v>3179.0120000000002</v>
      </c>
      <c r="AO55" s="32">
        <v>4152.0879999999997</v>
      </c>
      <c r="AP55" s="109">
        <v>4827.6310000000003</v>
      </c>
      <c r="AQ55" s="108">
        <v>4971.8069999999998</v>
      </c>
      <c r="AR55" s="32">
        <v>5327.085</v>
      </c>
      <c r="AS55" s="32">
        <v>5158.3239999999996</v>
      </c>
      <c r="AT55" s="109">
        <v>4439.3450000000003</v>
      </c>
      <c r="AU55" s="32">
        <v>3721.828</v>
      </c>
      <c r="AV55" s="32">
        <v>3737.1790000000001</v>
      </c>
      <c r="AW55" s="32">
        <v>3764.9409999999998</v>
      </c>
      <c r="AX55" s="109">
        <v>3646.5120000000002</v>
      </c>
      <c r="AY55" s="32">
        <v>3525.4879999999998</v>
      </c>
      <c r="AZ55" s="32">
        <v>5811.6660000000002</v>
      </c>
    </row>
    <row r="56" spans="2:52" ht="14.1" customHeight="1" x14ac:dyDescent="0.2">
      <c r="B56" s="8" t="s">
        <v>137</v>
      </c>
      <c r="C56" s="32">
        <v>0</v>
      </c>
      <c r="D56" s="32">
        <v>0</v>
      </c>
      <c r="E56" s="32">
        <v>0</v>
      </c>
      <c r="F56" s="32">
        <v>0</v>
      </c>
      <c r="G56" s="32">
        <v>0</v>
      </c>
      <c r="H56" s="32">
        <v>5499.6409999999996</v>
      </c>
      <c r="I56" s="32">
        <v>0</v>
      </c>
      <c r="J56" s="32">
        <v>0</v>
      </c>
      <c r="K56" s="32">
        <v>95.784999999999997</v>
      </c>
      <c r="L56" s="109">
        <v>46.384</v>
      </c>
      <c r="M56" s="187"/>
      <c r="S56" s="108">
        <v>0</v>
      </c>
      <c r="T56" s="32">
        <v>0</v>
      </c>
      <c r="U56" s="32">
        <v>0</v>
      </c>
      <c r="V56" s="109">
        <v>0</v>
      </c>
      <c r="W56" s="108">
        <v>0</v>
      </c>
      <c r="X56" s="32">
        <v>0</v>
      </c>
      <c r="Y56" s="32">
        <v>0</v>
      </c>
      <c r="Z56" s="109">
        <v>0</v>
      </c>
      <c r="AA56" s="108">
        <v>0</v>
      </c>
      <c r="AB56" s="32">
        <v>0</v>
      </c>
      <c r="AC56" s="32">
        <v>0</v>
      </c>
      <c r="AD56" s="109">
        <v>0</v>
      </c>
      <c r="AE56" s="108">
        <v>0</v>
      </c>
      <c r="AF56" s="32">
        <v>0</v>
      </c>
      <c r="AG56" s="32">
        <v>0</v>
      </c>
      <c r="AH56" s="109">
        <v>5499.6409999999996</v>
      </c>
      <c r="AI56" s="108">
        <v>5500.884</v>
      </c>
      <c r="AJ56" s="32">
        <v>5502.1419999999998</v>
      </c>
      <c r="AK56" s="32">
        <v>5503.4129999999996</v>
      </c>
      <c r="AL56" s="109">
        <v>0</v>
      </c>
      <c r="AM56" s="108">
        <v>0</v>
      </c>
      <c r="AN56" s="32">
        <v>0</v>
      </c>
      <c r="AO56" s="32">
        <v>0</v>
      </c>
      <c r="AP56" s="109">
        <v>0</v>
      </c>
      <c r="AQ56" s="108">
        <v>0</v>
      </c>
      <c r="AR56" s="32">
        <v>0</v>
      </c>
      <c r="AS56" s="32">
        <v>69.92</v>
      </c>
      <c r="AT56" s="109">
        <v>95.784999999999997</v>
      </c>
      <c r="AU56" s="32">
        <v>108.17400000000001</v>
      </c>
      <c r="AV56" s="32">
        <v>199.78</v>
      </c>
      <c r="AW56" s="32">
        <v>78.119</v>
      </c>
      <c r="AX56" s="109">
        <v>46.384</v>
      </c>
      <c r="AY56" s="32">
        <v>33.728000000000002</v>
      </c>
      <c r="AZ56" s="32">
        <v>96.563999999999993</v>
      </c>
    </row>
    <row r="57" spans="2:52" ht="14.1" customHeight="1" x14ac:dyDescent="0.2">
      <c r="B57" s="8" t="s">
        <v>128</v>
      </c>
      <c r="C57" s="32">
        <v>0</v>
      </c>
      <c r="D57" s="32">
        <v>0</v>
      </c>
      <c r="E57" s="32">
        <v>0</v>
      </c>
      <c r="F57" s="32">
        <v>38.554000000000002</v>
      </c>
      <c r="G57" s="32">
        <v>82.918000000000006</v>
      </c>
      <c r="H57" s="32">
        <v>77.635000000000005</v>
      </c>
      <c r="I57" s="32">
        <v>0</v>
      </c>
      <c r="J57" s="32">
        <v>0</v>
      </c>
      <c r="K57" s="32">
        <v>0</v>
      </c>
      <c r="L57" s="109">
        <v>0</v>
      </c>
      <c r="M57" s="187"/>
      <c r="S57" s="108">
        <v>0</v>
      </c>
      <c r="T57" s="32">
        <v>0</v>
      </c>
      <c r="U57" s="32">
        <v>0</v>
      </c>
      <c r="V57" s="109">
        <v>0</v>
      </c>
      <c r="W57" s="108">
        <v>18.905999999999999</v>
      </c>
      <c r="X57" s="32">
        <v>19.355</v>
      </c>
      <c r="Y57" s="32">
        <v>34.972999999999999</v>
      </c>
      <c r="Z57" s="109">
        <v>38.554000000000002</v>
      </c>
      <c r="AA57" s="108">
        <v>62.551000000000002</v>
      </c>
      <c r="AB57" s="32">
        <v>48.341000000000001</v>
      </c>
      <c r="AC57" s="32">
        <v>77.228999999999999</v>
      </c>
      <c r="AD57" s="109">
        <v>82.918000000000006</v>
      </c>
      <c r="AE57" s="108">
        <v>84.468999999999994</v>
      </c>
      <c r="AF57" s="32">
        <v>84.617000000000004</v>
      </c>
      <c r="AG57" s="32">
        <v>84.361999999999995</v>
      </c>
      <c r="AH57" s="109">
        <v>77.635000000000005</v>
      </c>
      <c r="AI57" s="108">
        <v>43.72</v>
      </c>
      <c r="AJ57" s="32">
        <v>16.175999999999998</v>
      </c>
      <c r="AK57" s="32">
        <v>2.6669999999999998</v>
      </c>
      <c r="AL57" s="109">
        <v>0</v>
      </c>
      <c r="AM57" s="108">
        <v>0</v>
      </c>
      <c r="AN57" s="32">
        <v>0</v>
      </c>
      <c r="AO57" s="32">
        <v>0</v>
      </c>
      <c r="AP57" s="109">
        <v>0</v>
      </c>
      <c r="AQ57" s="108">
        <v>0</v>
      </c>
      <c r="AR57" s="32">
        <v>0</v>
      </c>
      <c r="AS57" s="32">
        <v>0</v>
      </c>
      <c r="AT57" s="109">
        <v>0</v>
      </c>
      <c r="AU57" s="32">
        <v>0</v>
      </c>
      <c r="AV57" s="32">
        <v>0</v>
      </c>
      <c r="AW57" s="32">
        <v>0</v>
      </c>
      <c r="AX57" s="109">
        <v>0</v>
      </c>
      <c r="AY57" s="32">
        <v>0</v>
      </c>
      <c r="AZ57" s="32">
        <v>0</v>
      </c>
    </row>
    <row r="58" spans="2:52" ht="14.1" customHeight="1" x14ac:dyDescent="0.2">
      <c r="B58" s="5" t="s">
        <v>138</v>
      </c>
      <c r="C58" s="34">
        <v>1718.5930000000001</v>
      </c>
      <c r="D58" s="34">
        <v>3656.0650000000001</v>
      </c>
      <c r="E58" s="34">
        <f t="shared" ref="E58:F58" si="61">SUM(E53:E57)</f>
        <v>6257.8530000000001</v>
      </c>
      <c r="F58" s="34">
        <f t="shared" si="61"/>
        <v>5351.6350000000002</v>
      </c>
      <c r="G58" s="34">
        <v>2622.4189999999999</v>
      </c>
      <c r="H58" s="34">
        <v>9467.7739999999994</v>
      </c>
      <c r="I58" s="34">
        <v>5577.9110000000001</v>
      </c>
      <c r="J58" s="34">
        <v>7551.9989999999998</v>
      </c>
      <c r="K58" s="34">
        <v>7513.9120000000003</v>
      </c>
      <c r="L58" s="111">
        <v>6965.3980000000001</v>
      </c>
      <c r="M58" s="187"/>
      <c r="R58" s="111"/>
      <c r="S58" s="110">
        <f t="shared" ref="S58:AM58" si="62">SUM(S53:S57)</f>
        <v>5580.7920000000004</v>
      </c>
      <c r="T58" s="34">
        <f t="shared" si="62"/>
        <v>5864.86</v>
      </c>
      <c r="U58" s="34">
        <f t="shared" si="62"/>
        <v>5789.7890000000007</v>
      </c>
      <c r="V58" s="111">
        <f t="shared" si="62"/>
        <v>6257.8530000000001</v>
      </c>
      <c r="W58" s="110">
        <f t="shared" si="62"/>
        <v>4827.28</v>
      </c>
      <c r="X58" s="34">
        <f t="shared" si="62"/>
        <v>6271.0280000000002</v>
      </c>
      <c r="Y58" s="34">
        <f t="shared" si="62"/>
        <v>7745.8379999999997</v>
      </c>
      <c r="Z58" s="111">
        <f t="shared" si="62"/>
        <v>5351.6350000000002</v>
      </c>
      <c r="AA58" s="110">
        <f t="shared" si="62"/>
        <v>6540.2190000000001</v>
      </c>
      <c r="AB58" s="34">
        <f t="shared" si="62"/>
        <v>2576.623</v>
      </c>
      <c r="AC58" s="34">
        <f t="shared" si="62"/>
        <v>4296.2640000000001</v>
      </c>
      <c r="AD58" s="111">
        <f t="shared" si="62"/>
        <v>2622.4190000000003</v>
      </c>
      <c r="AE58" s="110">
        <f t="shared" si="62"/>
        <v>3079.4009999999998</v>
      </c>
      <c r="AF58" s="34">
        <f t="shared" si="62"/>
        <v>4299.1680000000006</v>
      </c>
      <c r="AG58" s="34">
        <f t="shared" si="62"/>
        <v>4873.7809999999999</v>
      </c>
      <c r="AH58" s="111">
        <f t="shared" si="62"/>
        <v>9467.7739999999994</v>
      </c>
      <c r="AI58" s="110">
        <f t="shared" si="62"/>
        <v>12166.709000000001</v>
      </c>
      <c r="AJ58" s="34">
        <f t="shared" si="62"/>
        <v>10406.295999999998</v>
      </c>
      <c r="AK58" s="34">
        <f t="shared" si="62"/>
        <v>11498.304999999998</v>
      </c>
      <c r="AL58" s="111">
        <f t="shared" si="62"/>
        <v>5577.9110000000001</v>
      </c>
      <c r="AM58" s="110">
        <f t="shared" si="62"/>
        <v>6620.8979999999992</v>
      </c>
      <c r="AN58" s="34">
        <f>SUM(AN53:AN57)</f>
        <v>5755.6540000000005</v>
      </c>
      <c r="AO58" s="34">
        <f>SUM(AO53:AO57)</f>
        <v>8024.616</v>
      </c>
      <c r="AP58" s="111">
        <f>SUM(AP53:AP57)</f>
        <v>7551.9989999999998</v>
      </c>
      <c r="AQ58" s="110">
        <f>SUM(AQ53:AQ57)</f>
        <v>8940.3430000000008</v>
      </c>
      <c r="AR58" s="34">
        <f t="shared" ref="AR58:AU58" si="63">SUM(AR53:AR57)</f>
        <v>7963.018</v>
      </c>
      <c r="AS58" s="34">
        <f t="shared" si="63"/>
        <v>9190.6129999999994</v>
      </c>
      <c r="AT58" s="111">
        <v>7513.9120000000003</v>
      </c>
      <c r="AU58" s="34">
        <f t="shared" si="63"/>
        <v>8094.6420000000007</v>
      </c>
      <c r="AV58" s="34">
        <f t="shared" ref="AV58:AW58" si="64">SUM(AV53:AV57)</f>
        <v>6903.97</v>
      </c>
      <c r="AW58" s="34">
        <f t="shared" si="64"/>
        <v>8204.6689999999999</v>
      </c>
      <c r="AX58" s="111">
        <v>6965.3980000000001</v>
      </c>
      <c r="AY58" s="34">
        <f t="shared" ref="AY58:AZ58" si="65">SUM(AY53:AY57)</f>
        <v>8100.1559999999999</v>
      </c>
      <c r="AZ58" s="34">
        <f t="shared" si="65"/>
        <v>9484.5560000000005</v>
      </c>
    </row>
    <row r="59" spans="2:52" ht="14.1" customHeight="1" x14ac:dyDescent="0.2">
      <c r="B59" s="5" t="s">
        <v>139</v>
      </c>
      <c r="C59" s="34">
        <v>1955.519</v>
      </c>
      <c r="D59" s="34">
        <v>9446.875</v>
      </c>
      <c r="E59" s="34">
        <f t="shared" ref="E59:F59" si="66">E50+E58</f>
        <v>11954.68</v>
      </c>
      <c r="F59" s="34">
        <f t="shared" si="66"/>
        <v>11277.303</v>
      </c>
      <c r="G59" s="34">
        <v>8963.598</v>
      </c>
      <c r="H59" s="34">
        <v>10576.966</v>
      </c>
      <c r="I59" s="34">
        <v>12573.544</v>
      </c>
      <c r="J59" s="34">
        <v>15095.796</v>
      </c>
      <c r="K59" s="34">
        <v>14999.518</v>
      </c>
      <c r="L59" s="111">
        <v>14214.567999999999</v>
      </c>
      <c r="M59" s="187"/>
      <c r="R59" s="111"/>
      <c r="S59" s="110">
        <f t="shared" ref="S59:AM59" si="67">S50+S58</f>
        <v>11282.882000000001</v>
      </c>
      <c r="T59" s="34">
        <f t="shared" si="67"/>
        <v>11567.448</v>
      </c>
      <c r="U59" s="34">
        <f t="shared" si="67"/>
        <v>11491.371999999999</v>
      </c>
      <c r="V59" s="111">
        <f t="shared" si="67"/>
        <v>11954.68</v>
      </c>
      <c r="W59" s="110">
        <f t="shared" si="67"/>
        <v>10681.345000000001</v>
      </c>
      <c r="X59" s="34">
        <f t="shared" si="67"/>
        <v>12166.893</v>
      </c>
      <c r="Y59" s="34">
        <f t="shared" si="67"/>
        <v>13629.261999999999</v>
      </c>
      <c r="Z59" s="111">
        <f t="shared" si="67"/>
        <v>11277.303</v>
      </c>
      <c r="AA59" s="110">
        <f t="shared" si="67"/>
        <v>12598.163</v>
      </c>
      <c r="AB59" s="34">
        <f t="shared" si="67"/>
        <v>8679.9120000000003</v>
      </c>
      <c r="AC59" s="34">
        <f t="shared" si="67"/>
        <v>10472.34</v>
      </c>
      <c r="AD59" s="111">
        <f t="shared" si="67"/>
        <v>8963.5980000000018</v>
      </c>
      <c r="AE59" s="110">
        <f t="shared" si="67"/>
        <v>9533.5190000000002</v>
      </c>
      <c r="AF59" s="34">
        <f t="shared" si="67"/>
        <v>10742.399000000001</v>
      </c>
      <c r="AG59" s="34">
        <f t="shared" si="67"/>
        <v>11438.107</v>
      </c>
      <c r="AH59" s="111">
        <f t="shared" si="67"/>
        <v>10576.966</v>
      </c>
      <c r="AI59" s="110">
        <f t="shared" si="67"/>
        <v>13351.192000000001</v>
      </c>
      <c r="AJ59" s="34">
        <f t="shared" si="67"/>
        <v>11821.190999999999</v>
      </c>
      <c r="AK59" s="34">
        <f t="shared" si="67"/>
        <v>12956.070999999998</v>
      </c>
      <c r="AL59" s="111">
        <f t="shared" si="67"/>
        <v>12573.544000000002</v>
      </c>
      <c r="AM59" s="110">
        <f t="shared" si="67"/>
        <v>14004.061999999998</v>
      </c>
      <c r="AN59" s="34">
        <f>AN50+AN58</f>
        <v>13143.239000000001</v>
      </c>
      <c r="AO59" s="34">
        <f>AO50+AO58</f>
        <v>15416.471</v>
      </c>
      <c r="AP59" s="111">
        <f>AP50+AP58</f>
        <v>15095.796</v>
      </c>
      <c r="AQ59" s="110">
        <f>AQ50+AQ58</f>
        <v>16473.397000000001</v>
      </c>
      <c r="AR59" s="34">
        <f t="shared" ref="AR59:AU59" si="68">AR50+AR58</f>
        <v>15456.552999999998</v>
      </c>
      <c r="AS59" s="34">
        <f t="shared" si="68"/>
        <v>16668.357</v>
      </c>
      <c r="AT59" s="111">
        <v>14999.518</v>
      </c>
      <c r="AU59" s="34">
        <f t="shared" si="68"/>
        <v>15593.271000000001</v>
      </c>
      <c r="AV59" s="34">
        <f t="shared" ref="AV59:AW59" si="69">AV50+AV58</f>
        <v>14395.359</v>
      </c>
      <c r="AW59" s="34">
        <f t="shared" si="69"/>
        <v>15624.981</v>
      </c>
      <c r="AX59" s="111">
        <v>14214.567999999999</v>
      </c>
      <c r="AY59" s="34">
        <f t="shared" ref="AY59:AZ59" si="70">AY50+AY58</f>
        <v>15312.379000000001</v>
      </c>
      <c r="AZ59" s="34">
        <f t="shared" si="70"/>
        <v>16781.533000000003</v>
      </c>
    </row>
    <row r="60" spans="2:52" ht="14.1" customHeight="1" thickBot="1" x14ac:dyDescent="0.25">
      <c r="B60" s="104" t="s">
        <v>140</v>
      </c>
      <c r="C60" s="140">
        <v>11438.287</v>
      </c>
      <c r="D60" s="140">
        <v>12365.777</v>
      </c>
      <c r="E60" s="140">
        <f t="shared" ref="E60:F60" si="71">E40+E59</f>
        <v>15542.281000000001</v>
      </c>
      <c r="F60" s="140">
        <f t="shared" si="71"/>
        <v>15026.352999999999</v>
      </c>
      <c r="G60" s="140">
        <v>12398.598</v>
      </c>
      <c r="H60" s="140">
        <v>13779.031000000001</v>
      </c>
      <c r="I60" s="140">
        <v>16018.433999999999</v>
      </c>
      <c r="J60" s="140">
        <v>18891.629000000001</v>
      </c>
      <c r="K60" s="140">
        <v>18180.794000000002</v>
      </c>
      <c r="L60" s="152">
        <v>17675.365000000002</v>
      </c>
      <c r="M60" s="187"/>
      <c r="R60" s="63"/>
      <c r="S60" s="151">
        <f t="shared" ref="S60:AM60" si="72">S40+S59</f>
        <v>14754.484</v>
      </c>
      <c r="T60" s="140">
        <f t="shared" si="72"/>
        <v>14886.161</v>
      </c>
      <c r="U60" s="140">
        <f t="shared" si="72"/>
        <v>15368.169</v>
      </c>
      <c r="V60" s="140">
        <f t="shared" si="72"/>
        <v>15542.281000000001</v>
      </c>
      <c r="W60" s="151">
        <f t="shared" si="72"/>
        <v>14748.688000000002</v>
      </c>
      <c r="X60" s="140">
        <f t="shared" si="72"/>
        <v>16054.878000000001</v>
      </c>
      <c r="Y60" s="140">
        <f t="shared" si="72"/>
        <v>16862.647999999997</v>
      </c>
      <c r="Z60" s="140">
        <f t="shared" si="72"/>
        <v>15026.352999999999</v>
      </c>
      <c r="AA60" s="151">
        <f t="shared" si="72"/>
        <v>15461.323</v>
      </c>
      <c r="AB60" s="140">
        <f t="shared" si="72"/>
        <v>12122.777</v>
      </c>
      <c r="AC60" s="140">
        <f t="shared" si="72"/>
        <v>13250.827000000001</v>
      </c>
      <c r="AD60" s="140">
        <f t="shared" si="72"/>
        <v>12398.598000000002</v>
      </c>
      <c r="AE60" s="151">
        <f t="shared" si="72"/>
        <v>12374.743</v>
      </c>
      <c r="AF60" s="140">
        <f t="shared" si="72"/>
        <v>14124.904000000002</v>
      </c>
      <c r="AG60" s="140">
        <f t="shared" si="72"/>
        <v>14085.096</v>
      </c>
      <c r="AH60" s="140">
        <f t="shared" si="72"/>
        <v>13779.031000000001</v>
      </c>
      <c r="AI60" s="151">
        <f t="shared" si="72"/>
        <v>15970.903000000002</v>
      </c>
      <c r="AJ60" s="140">
        <f t="shared" si="72"/>
        <v>15353.974999999999</v>
      </c>
      <c r="AK60" s="140">
        <f t="shared" si="72"/>
        <v>15979.876999999999</v>
      </c>
      <c r="AL60" s="140">
        <f t="shared" si="72"/>
        <v>16018.434000000001</v>
      </c>
      <c r="AM60" s="151">
        <f t="shared" si="72"/>
        <v>16797.332999999999</v>
      </c>
      <c r="AN60" s="140">
        <f>AN40+AN59</f>
        <v>16467.291000000001</v>
      </c>
      <c r="AO60" s="140">
        <f>AO40+AO59</f>
        <v>18305.094000000001</v>
      </c>
      <c r="AP60" s="140">
        <f t="shared" ref="AP60:AU60" si="73">AP40+AP59</f>
        <v>18891.629000000001</v>
      </c>
      <c r="AQ60" s="151">
        <f t="shared" si="73"/>
        <v>19437.54</v>
      </c>
      <c r="AR60" s="140">
        <f t="shared" si="73"/>
        <v>19032.5</v>
      </c>
      <c r="AS60" s="140">
        <f t="shared" si="73"/>
        <v>19608.817999999999</v>
      </c>
      <c r="AT60" s="140">
        <f t="shared" si="73"/>
        <v>18180.794000000002</v>
      </c>
      <c r="AU60" s="151">
        <f t="shared" si="73"/>
        <v>18139.495000000003</v>
      </c>
      <c r="AV60" s="140">
        <f t="shared" ref="AV60:AW60" si="74">AV40+AV59</f>
        <v>17598.001</v>
      </c>
      <c r="AW60" s="140">
        <f t="shared" si="74"/>
        <v>18393.643</v>
      </c>
      <c r="AX60" s="152">
        <v>17675.365000000002</v>
      </c>
      <c r="AY60" s="151">
        <f t="shared" ref="AY60:AZ60" si="75">AY40+AY59</f>
        <v>18179.869000000002</v>
      </c>
      <c r="AZ60" s="151">
        <f t="shared" si="75"/>
        <v>20353.199000000004</v>
      </c>
    </row>
    <row r="61" spans="2:52" ht="14.1" customHeight="1" thickTop="1" x14ac:dyDescent="0.2">
      <c r="C61" s="57"/>
      <c r="D61" s="57"/>
      <c r="E61" s="57"/>
      <c r="F61" s="57"/>
      <c r="G61" s="57"/>
      <c r="H61" s="57"/>
      <c r="I61" s="57"/>
      <c r="J61" s="57"/>
      <c r="K61" s="57"/>
      <c r="L61" s="60"/>
      <c r="S61" s="212"/>
      <c r="T61" s="60"/>
      <c r="U61" s="60"/>
      <c r="V61" s="60"/>
      <c r="W61" s="212"/>
      <c r="X61" s="60"/>
      <c r="Y61" s="60"/>
      <c r="Z61" s="60"/>
      <c r="AA61" s="212"/>
      <c r="AB61" s="60"/>
      <c r="AC61" s="60"/>
      <c r="AD61" s="60"/>
      <c r="AE61" s="212"/>
      <c r="AF61" s="60"/>
      <c r="AG61" s="60"/>
      <c r="AH61" s="60"/>
      <c r="AI61" s="212"/>
      <c r="AJ61" s="60"/>
      <c r="AK61" s="60"/>
      <c r="AL61" s="60"/>
      <c r="AM61" s="212"/>
      <c r="AN61" s="60"/>
      <c r="AO61" s="60"/>
      <c r="AP61" s="60"/>
      <c r="AQ61" s="212"/>
      <c r="AR61" s="60"/>
      <c r="AS61" s="60"/>
      <c r="AT61" s="60"/>
      <c r="AU61" s="60"/>
      <c r="AV61" s="60"/>
      <c r="AW61" s="60"/>
      <c r="AX61" s="60"/>
      <c r="AY61" s="60"/>
      <c r="AZ61" s="60"/>
    </row>
    <row r="62" spans="2:52" ht="14.1" customHeight="1" x14ac:dyDescent="0.2">
      <c r="B62" s="99"/>
      <c r="J62" s="46"/>
      <c r="K62" s="46"/>
      <c r="L62" s="46"/>
      <c r="S62" s="46"/>
      <c r="T62" s="46"/>
      <c r="U62" s="46"/>
      <c r="V62" s="46"/>
      <c r="W62" s="46"/>
      <c r="X62" s="46"/>
      <c r="Y62" s="46"/>
      <c r="Z62" s="46"/>
      <c r="AA62" s="46"/>
      <c r="AB62" s="46"/>
      <c r="AC62" s="46"/>
      <c r="AD62" s="46"/>
      <c r="AE62" s="46"/>
      <c r="AF62" s="46"/>
      <c r="AG62" s="46"/>
      <c r="AH62" s="46"/>
      <c r="AI62" s="46"/>
      <c r="AJ62" s="46"/>
      <c r="AK62" s="46"/>
      <c r="AL62" s="46"/>
      <c r="AM62" s="46"/>
      <c r="AN62" s="46"/>
      <c r="AO62" s="46"/>
      <c r="AP62" s="46"/>
      <c r="AQ62" s="46"/>
      <c r="AR62" s="46"/>
      <c r="AS62" s="46"/>
      <c r="AT62" s="46"/>
      <c r="AU62" s="46"/>
      <c r="AV62" s="46"/>
      <c r="AW62" s="46"/>
      <c r="AX62" s="46"/>
      <c r="AY62" s="46"/>
      <c r="AZ62" s="46"/>
    </row>
    <row r="63" spans="2:52" ht="14.1" customHeight="1" x14ac:dyDescent="0.2">
      <c r="B63" s="18" t="s">
        <v>59</v>
      </c>
      <c r="C63" s="19">
        <v>2016</v>
      </c>
      <c r="D63" s="19">
        <v>2017</v>
      </c>
      <c r="E63" s="19">
        <v>2018</v>
      </c>
      <c r="F63" s="19">
        <v>2019</v>
      </c>
      <c r="G63" s="19">
        <v>2020</v>
      </c>
      <c r="H63" s="19">
        <v>2021</v>
      </c>
      <c r="I63" s="19">
        <v>2022</v>
      </c>
      <c r="J63" s="19">
        <v>2023</v>
      </c>
      <c r="K63" s="19">
        <v>2024</v>
      </c>
      <c r="L63" s="218">
        <v>2025</v>
      </c>
      <c r="M63" s="8"/>
      <c r="S63" s="22" t="s">
        <v>14</v>
      </c>
      <c r="T63" s="21" t="s">
        <v>15</v>
      </c>
      <c r="U63" s="21" t="s">
        <v>16</v>
      </c>
      <c r="V63" s="23" t="s">
        <v>17</v>
      </c>
      <c r="W63" s="22" t="s">
        <v>18</v>
      </c>
      <c r="X63" s="21" t="s">
        <v>19</v>
      </c>
      <c r="Y63" s="21" t="s">
        <v>20</v>
      </c>
      <c r="Z63" s="23" t="s">
        <v>21</v>
      </c>
      <c r="AA63" s="22" t="s">
        <v>22</v>
      </c>
      <c r="AB63" s="21" t="s">
        <v>23</v>
      </c>
      <c r="AC63" s="21" t="s">
        <v>24</v>
      </c>
      <c r="AD63" s="23" t="s">
        <v>25</v>
      </c>
      <c r="AE63" s="22" t="s">
        <v>26</v>
      </c>
      <c r="AF63" s="21" t="s">
        <v>27</v>
      </c>
      <c r="AG63" s="21" t="s">
        <v>28</v>
      </c>
      <c r="AH63" s="23" t="s">
        <v>29</v>
      </c>
      <c r="AI63" s="22" t="s">
        <v>30</v>
      </c>
      <c r="AJ63" s="21" t="s">
        <v>31</v>
      </c>
      <c r="AK63" s="21" t="s">
        <v>32</v>
      </c>
      <c r="AL63" s="23" t="s">
        <v>33</v>
      </c>
      <c r="AM63" s="22" t="s">
        <v>34</v>
      </c>
      <c r="AN63" s="21" t="s">
        <v>35</v>
      </c>
      <c r="AO63" s="21" t="s">
        <v>36</v>
      </c>
      <c r="AP63" s="23" t="s">
        <v>37</v>
      </c>
      <c r="AQ63" s="22" t="s">
        <v>38</v>
      </c>
      <c r="AR63" s="21" t="s">
        <v>39</v>
      </c>
      <c r="AS63" s="21" t="s">
        <v>40</v>
      </c>
      <c r="AT63" s="23" t="s">
        <v>41</v>
      </c>
      <c r="AU63" s="20" t="s">
        <v>263</v>
      </c>
      <c r="AV63" s="21" t="s">
        <v>273</v>
      </c>
      <c r="AW63" s="21" t="s">
        <v>292</v>
      </c>
      <c r="AX63" s="23" t="s">
        <v>297</v>
      </c>
      <c r="AY63" s="20" t="s">
        <v>299</v>
      </c>
      <c r="AZ63" s="20" t="s">
        <v>304</v>
      </c>
    </row>
    <row r="64" spans="2:52" s="5" customFormat="1" ht="14.1" customHeight="1" x14ac:dyDescent="0.2">
      <c r="B64" s="5" t="s">
        <v>96</v>
      </c>
      <c r="C64" s="32"/>
      <c r="D64" s="32"/>
      <c r="E64" s="32"/>
      <c r="F64" s="32"/>
      <c r="G64" s="32"/>
      <c r="H64" s="32"/>
      <c r="I64" s="32"/>
      <c r="J64" s="32"/>
      <c r="K64" s="32"/>
      <c r="L64" s="109"/>
      <c r="M64" s="187"/>
      <c r="S64" s="108"/>
      <c r="T64" s="32"/>
      <c r="U64" s="32"/>
      <c r="V64" s="109"/>
      <c r="W64" s="108"/>
      <c r="X64" s="32"/>
      <c r="Y64" s="32"/>
      <c r="Z64" s="109"/>
      <c r="AA64" s="108"/>
      <c r="AB64" s="32"/>
      <c r="AC64" s="32"/>
      <c r="AD64" s="109"/>
      <c r="AE64" s="108"/>
      <c r="AF64" s="32"/>
      <c r="AG64" s="32"/>
      <c r="AH64" s="109"/>
      <c r="AI64" s="108"/>
      <c r="AJ64" s="32"/>
      <c r="AK64" s="32"/>
      <c r="AL64" s="109"/>
      <c r="AM64" s="108"/>
      <c r="AN64" s="32"/>
      <c r="AO64" s="32"/>
      <c r="AP64" s="109"/>
      <c r="AQ64" s="108"/>
      <c r="AR64" s="32"/>
      <c r="AS64" s="32"/>
      <c r="AT64" s="109"/>
      <c r="AU64" s="32"/>
      <c r="AV64" s="32"/>
      <c r="AW64" s="32"/>
      <c r="AX64" s="109"/>
      <c r="AY64" s="32"/>
      <c r="AZ64" s="32"/>
    </row>
    <row r="65" spans="2:52" s="5" customFormat="1" ht="14.1" customHeight="1" x14ac:dyDescent="0.2">
      <c r="B65" s="5" t="s">
        <v>97</v>
      </c>
      <c r="C65" s="32"/>
      <c r="D65" s="32"/>
      <c r="E65" s="32"/>
      <c r="F65" s="32"/>
      <c r="G65" s="32"/>
      <c r="H65" s="32"/>
      <c r="I65" s="32"/>
      <c r="J65" s="32"/>
      <c r="K65" s="32"/>
      <c r="L65" s="109"/>
      <c r="M65" s="187"/>
      <c r="S65" s="108"/>
      <c r="T65" s="32"/>
      <c r="U65" s="32"/>
      <c r="V65" s="109"/>
      <c r="W65" s="108"/>
      <c r="X65" s="32"/>
      <c r="Y65" s="32"/>
      <c r="Z65" s="109"/>
      <c r="AA65" s="108"/>
      <c r="AB65" s="32"/>
      <c r="AC65" s="32"/>
      <c r="AD65" s="109"/>
      <c r="AE65" s="108"/>
      <c r="AF65" s="32"/>
      <c r="AG65" s="32"/>
      <c r="AH65" s="109"/>
      <c r="AI65" s="108"/>
      <c r="AJ65" s="32"/>
      <c r="AK65" s="32"/>
      <c r="AL65" s="109"/>
      <c r="AM65" s="108"/>
      <c r="AN65" s="32"/>
      <c r="AO65" s="32"/>
      <c r="AP65" s="109"/>
      <c r="AQ65" s="108"/>
      <c r="AR65" s="32"/>
      <c r="AS65" s="32"/>
      <c r="AT65" s="109"/>
      <c r="AU65" s="32"/>
      <c r="AV65" s="32"/>
      <c r="AW65" s="32"/>
      <c r="AX65" s="109"/>
      <c r="AY65" s="32"/>
      <c r="AZ65" s="32"/>
    </row>
    <row r="66" spans="2:52" ht="14.1" customHeight="1" x14ac:dyDescent="0.2">
      <c r="B66" s="8" t="s">
        <v>98</v>
      </c>
      <c r="C66" s="32">
        <f t="shared" ref="C66:J66" si="76">C10/3.673</f>
        <v>1190.7903621018243</v>
      </c>
      <c r="D66" s="32">
        <f t="shared" si="76"/>
        <v>1446.7457119520827</v>
      </c>
      <c r="E66" s="32">
        <f t="shared" si="76"/>
        <v>1508.7538796624015</v>
      </c>
      <c r="F66" s="32">
        <f t="shared" si="76"/>
        <v>1492.3092839640622</v>
      </c>
      <c r="G66" s="32">
        <f t="shared" si="76"/>
        <v>1515.8148652327798</v>
      </c>
      <c r="H66" s="32">
        <f t="shared" si="76"/>
        <v>1517.6060441056359</v>
      </c>
      <c r="I66" s="32">
        <f t="shared" si="76"/>
        <v>1738.3814320718757</v>
      </c>
      <c r="J66" s="32">
        <f t="shared" si="76"/>
        <v>1957.4356112169887</v>
      </c>
      <c r="K66" s="32">
        <f>K10/3.673</f>
        <v>2056.133405935203</v>
      </c>
      <c r="L66" s="109">
        <f>L10/3.673</f>
        <v>2186.8219439150557</v>
      </c>
      <c r="M66" s="216"/>
      <c r="S66" s="108">
        <f t="shared" ref="S66:AM66" si="77">S10/3.673</f>
        <v>1454.2877756602234</v>
      </c>
      <c r="T66" s="32">
        <f t="shared" si="77"/>
        <v>1463.2480261366732</v>
      </c>
      <c r="U66" s="32">
        <f t="shared" si="77"/>
        <v>1482.4693710863053</v>
      </c>
      <c r="V66" s="109">
        <f t="shared" si="77"/>
        <v>1508.7538796624015</v>
      </c>
      <c r="W66" s="108">
        <f t="shared" si="77"/>
        <v>1481.4522188946364</v>
      </c>
      <c r="X66" s="32">
        <f t="shared" si="77"/>
        <v>1469.7364552137217</v>
      </c>
      <c r="Y66" s="32">
        <f t="shared" si="77"/>
        <v>1470.6414375170161</v>
      </c>
      <c r="Z66" s="109">
        <f t="shared" si="77"/>
        <v>1492.3092839640622</v>
      </c>
      <c r="AA66" s="108">
        <f t="shared" si="77"/>
        <v>1507.8320174244486</v>
      </c>
      <c r="AB66" s="32">
        <f t="shared" si="77"/>
        <v>1525.9343860604408</v>
      </c>
      <c r="AC66" s="32">
        <f t="shared" si="77"/>
        <v>1488.6444323441328</v>
      </c>
      <c r="AD66" s="109">
        <f t="shared" si="77"/>
        <v>1515.8148652327798</v>
      </c>
      <c r="AE66" s="108">
        <f t="shared" si="77"/>
        <v>1527.3787095017697</v>
      </c>
      <c r="AF66" s="32">
        <f t="shared" si="77"/>
        <v>1511.2529267628643</v>
      </c>
      <c r="AG66" s="32">
        <f t="shared" si="77"/>
        <v>1512.4486795534986</v>
      </c>
      <c r="AH66" s="109">
        <f t="shared" si="77"/>
        <v>1517.6060441056359</v>
      </c>
      <c r="AI66" s="108">
        <f t="shared" si="77"/>
        <v>1529.0255921589981</v>
      </c>
      <c r="AJ66" s="32">
        <f t="shared" si="77"/>
        <v>1542.5442417642255</v>
      </c>
      <c r="AK66" s="32">
        <f t="shared" si="77"/>
        <v>1633.0569017152191</v>
      </c>
      <c r="AL66" s="109">
        <f t="shared" si="77"/>
        <v>1738.3814320718757</v>
      </c>
      <c r="AM66" s="108">
        <f t="shared" si="77"/>
        <v>1781.2284236319085</v>
      </c>
      <c r="AN66" s="32">
        <f t="shared" ref="AN66:AP85" si="78">AN10/3.673</f>
        <v>1806.3612850530901</v>
      </c>
      <c r="AO66" s="32">
        <f t="shared" si="78"/>
        <v>1834.1971140756875</v>
      </c>
      <c r="AP66" s="109">
        <f t="shared" si="78"/>
        <v>1957.4356112169887</v>
      </c>
      <c r="AQ66" s="108">
        <f t="shared" ref="AQ66:AU66" si="79">AQ10/3.673</f>
        <v>1950.0408385515927</v>
      </c>
      <c r="AR66" s="32">
        <f t="shared" si="79"/>
        <v>1962.0754151919414</v>
      </c>
      <c r="AS66" s="32">
        <f t="shared" si="79"/>
        <v>1999.2357745711952</v>
      </c>
      <c r="AT66" s="109">
        <f t="shared" si="79"/>
        <v>2056.133405935203</v>
      </c>
      <c r="AU66" s="32">
        <f t="shared" si="79"/>
        <v>2074.896542335965</v>
      </c>
      <c r="AV66" s="32">
        <f t="shared" ref="AV66:AY66" si="80">AV10/3.673</f>
        <v>2103.9588891913968</v>
      </c>
      <c r="AW66" s="32">
        <f t="shared" si="80"/>
        <v>2149.3329703239856</v>
      </c>
      <c r="AX66" s="109">
        <f t="shared" si="80"/>
        <v>2186.8219439150557</v>
      </c>
      <c r="AY66" s="32">
        <f t="shared" si="80"/>
        <v>2191.1029131500136</v>
      </c>
      <c r="AZ66" s="32">
        <f t="shared" ref="AZ66" si="81">AZ10/3.673</f>
        <v>2199.8118704056628</v>
      </c>
    </row>
    <row r="67" spans="2:52" ht="14.1" customHeight="1" x14ac:dyDescent="0.2">
      <c r="B67" s="8" t="s">
        <v>99</v>
      </c>
      <c r="C67" s="32">
        <f t="shared" ref="C67:K67" si="82">C11/3.673</f>
        <v>0</v>
      </c>
      <c r="D67" s="32">
        <f t="shared" si="82"/>
        <v>24.126054995916142</v>
      </c>
      <c r="E67" s="32">
        <f t="shared" si="82"/>
        <v>0</v>
      </c>
      <c r="F67" s="32">
        <f t="shared" si="82"/>
        <v>41.587530628913697</v>
      </c>
      <c r="G67" s="32">
        <f t="shared" si="82"/>
        <v>147.47318268445412</v>
      </c>
      <c r="H67" s="32">
        <f t="shared" si="82"/>
        <v>259.39504492240678</v>
      </c>
      <c r="I67" s="32">
        <f t="shared" si="82"/>
        <v>373.90089844813502</v>
      </c>
      <c r="J67" s="32">
        <f t="shared" si="82"/>
        <v>484.18676830928393</v>
      </c>
      <c r="K67" s="32">
        <f t="shared" si="82"/>
        <v>470.01116253743538</v>
      </c>
      <c r="L67" s="109">
        <f t="shared" ref="L67" si="83">L11/3.673</f>
        <v>393.63027497958075</v>
      </c>
      <c r="M67" s="187"/>
      <c r="S67" s="108">
        <f t="shared" ref="S67:AM67" si="84">S11/3.673</f>
        <v>0</v>
      </c>
      <c r="T67" s="32">
        <f t="shared" si="84"/>
        <v>0</v>
      </c>
      <c r="U67" s="32">
        <f t="shared" si="84"/>
        <v>0</v>
      </c>
      <c r="V67" s="109">
        <f t="shared" si="84"/>
        <v>0</v>
      </c>
      <c r="W67" s="108">
        <f t="shared" si="84"/>
        <v>25.010890280424718</v>
      </c>
      <c r="X67" s="32">
        <f t="shared" si="84"/>
        <v>24.816226517832835</v>
      </c>
      <c r="Y67" s="32">
        <f t="shared" si="84"/>
        <v>24.619656956166619</v>
      </c>
      <c r="Z67" s="109">
        <f t="shared" si="84"/>
        <v>41.587530628913697</v>
      </c>
      <c r="AA67" s="108">
        <f t="shared" si="84"/>
        <v>65.026953444051188</v>
      </c>
      <c r="AB67" s="32">
        <f t="shared" si="84"/>
        <v>91.583174516743796</v>
      </c>
      <c r="AC67" s="32">
        <f t="shared" si="84"/>
        <v>102.37680370269534</v>
      </c>
      <c r="AD67" s="109">
        <f t="shared" si="84"/>
        <v>147.47318268445412</v>
      </c>
      <c r="AE67" s="108">
        <f t="shared" si="84"/>
        <v>180.85624829839367</v>
      </c>
      <c r="AF67" s="32">
        <f t="shared" si="84"/>
        <v>183.14565750068064</v>
      </c>
      <c r="AG67" s="32">
        <f t="shared" si="84"/>
        <v>213.43561121698883</v>
      </c>
      <c r="AH67" s="109">
        <f t="shared" si="84"/>
        <v>259.39504492240678</v>
      </c>
      <c r="AI67" s="108">
        <f t="shared" si="84"/>
        <v>276.49877484345222</v>
      </c>
      <c r="AJ67" s="32">
        <f t="shared" si="84"/>
        <v>349.37380887557856</v>
      </c>
      <c r="AK67" s="32">
        <f t="shared" si="84"/>
        <v>360.63626463381428</v>
      </c>
      <c r="AL67" s="109">
        <f t="shared" si="84"/>
        <v>373.90089844813502</v>
      </c>
      <c r="AM67" s="108">
        <f t="shared" si="84"/>
        <v>485.32507487067789</v>
      </c>
      <c r="AN67" s="32">
        <f t="shared" si="78"/>
        <v>492.29539885652053</v>
      </c>
      <c r="AO67" s="32">
        <f t="shared" si="78"/>
        <v>486.02777021508302</v>
      </c>
      <c r="AP67" s="109">
        <f t="shared" si="78"/>
        <v>484.18676830928393</v>
      </c>
      <c r="AQ67" s="108">
        <f t="shared" ref="AQ67:AU67" si="85">AQ11/3.673</f>
        <v>481.51756057718484</v>
      </c>
      <c r="AR67" s="32">
        <f t="shared" si="85"/>
        <v>473.06425265450588</v>
      </c>
      <c r="AS67" s="32">
        <f t="shared" si="85"/>
        <v>463.34930574462294</v>
      </c>
      <c r="AT67" s="109">
        <f t="shared" si="85"/>
        <v>470.01116253743538</v>
      </c>
      <c r="AU67" s="32">
        <f t="shared" si="85"/>
        <v>469.71603593792543</v>
      </c>
      <c r="AV67" s="32">
        <f t="shared" ref="AV67:AY67" si="86">AV11/3.673</f>
        <v>469.87666757419004</v>
      </c>
      <c r="AW67" s="32">
        <f t="shared" si="86"/>
        <v>447.84290770487337</v>
      </c>
      <c r="AX67" s="109">
        <f t="shared" si="86"/>
        <v>393.63027497958075</v>
      </c>
      <c r="AY67" s="32">
        <f t="shared" si="86"/>
        <v>384.06289136945276</v>
      </c>
      <c r="AZ67" s="32">
        <f t="shared" ref="AZ67" si="87">AZ11/3.673</f>
        <v>411.93302477538793</v>
      </c>
    </row>
    <row r="68" spans="2:52" s="5" customFormat="1" ht="14.1" customHeight="1" x14ac:dyDescent="0.2">
      <c r="B68" s="8" t="s">
        <v>100</v>
      </c>
      <c r="C68" s="32">
        <f t="shared" ref="C68:K68" si="88">C12/3.673</f>
        <v>0</v>
      </c>
      <c r="D68" s="32">
        <f t="shared" si="88"/>
        <v>0</v>
      </c>
      <c r="E68" s="32">
        <f t="shared" si="88"/>
        <v>0</v>
      </c>
      <c r="F68" s="32">
        <f t="shared" si="88"/>
        <v>0</v>
      </c>
      <c r="G68" s="32">
        <f t="shared" si="88"/>
        <v>0</v>
      </c>
      <c r="H68" s="32">
        <f t="shared" si="88"/>
        <v>0</v>
      </c>
      <c r="I68" s="32">
        <f t="shared" si="88"/>
        <v>0.30710590797713039</v>
      </c>
      <c r="J68" s="32">
        <f t="shared" si="88"/>
        <v>286.90743261638983</v>
      </c>
      <c r="K68" s="32">
        <f t="shared" si="88"/>
        <v>163.16553226245577</v>
      </c>
      <c r="L68" s="109">
        <f t="shared" ref="L68" si="89">L12/3.673</f>
        <v>169.3038388238497</v>
      </c>
      <c r="M68" s="216"/>
      <c r="S68" s="108">
        <f t="shared" ref="S68:AM68" si="90">S12/3.673</f>
        <v>0</v>
      </c>
      <c r="T68" s="32">
        <f t="shared" si="90"/>
        <v>0</v>
      </c>
      <c r="U68" s="32">
        <f t="shared" si="90"/>
        <v>0</v>
      </c>
      <c r="V68" s="109">
        <f t="shared" si="90"/>
        <v>0</v>
      </c>
      <c r="W68" s="108">
        <f t="shared" si="90"/>
        <v>0</v>
      </c>
      <c r="X68" s="32">
        <f t="shared" si="90"/>
        <v>0</v>
      </c>
      <c r="Y68" s="32">
        <f t="shared" si="90"/>
        <v>0</v>
      </c>
      <c r="Z68" s="109">
        <f t="shared" si="90"/>
        <v>0</v>
      </c>
      <c r="AA68" s="108">
        <f t="shared" si="90"/>
        <v>0</v>
      </c>
      <c r="AB68" s="32">
        <f t="shared" si="90"/>
        <v>0</v>
      </c>
      <c r="AC68" s="32">
        <f t="shared" si="90"/>
        <v>0</v>
      </c>
      <c r="AD68" s="109">
        <f t="shared" si="90"/>
        <v>20.542063708140482</v>
      </c>
      <c r="AE68" s="108">
        <f t="shared" si="90"/>
        <v>0</v>
      </c>
      <c r="AF68" s="32">
        <f t="shared" si="90"/>
        <v>0</v>
      </c>
      <c r="AG68" s="32">
        <f t="shared" si="90"/>
        <v>0</v>
      </c>
      <c r="AH68" s="109">
        <f t="shared" si="90"/>
        <v>0</v>
      </c>
      <c r="AI68" s="108">
        <f t="shared" si="90"/>
        <v>0</v>
      </c>
      <c r="AJ68" s="32">
        <f t="shared" si="90"/>
        <v>0</v>
      </c>
      <c r="AK68" s="32">
        <f t="shared" si="90"/>
        <v>0.15627552409474543</v>
      </c>
      <c r="AL68" s="109">
        <f t="shared" si="90"/>
        <v>0.30710590797713039</v>
      </c>
      <c r="AM68" s="108">
        <f t="shared" si="90"/>
        <v>189.67546964334332</v>
      </c>
      <c r="AN68" s="32">
        <f t="shared" si="78"/>
        <v>190.11543697250204</v>
      </c>
      <c r="AO68" s="32">
        <f t="shared" si="78"/>
        <v>189.78328341954804</v>
      </c>
      <c r="AP68" s="109">
        <f t="shared" si="78"/>
        <v>286.90743261638983</v>
      </c>
      <c r="AQ68" s="108">
        <f t="shared" ref="AQ68:AU68" si="91">AQ12/3.673</f>
        <v>276.83065613939556</v>
      </c>
      <c r="AR68" s="32">
        <f t="shared" si="91"/>
        <v>274.05200108902801</v>
      </c>
      <c r="AS68" s="32">
        <f t="shared" si="91"/>
        <v>271.3640076231963</v>
      </c>
      <c r="AT68" s="109">
        <f t="shared" si="91"/>
        <v>163.16553226245577</v>
      </c>
      <c r="AU68" s="32">
        <f t="shared" si="91"/>
        <v>162.39504492240675</v>
      </c>
      <c r="AV68" s="32">
        <f t="shared" ref="AV68:AY68" si="92">AV12/3.673</f>
        <v>164.4307105907977</v>
      </c>
      <c r="AW68" s="32">
        <f t="shared" si="92"/>
        <v>168.99047100462838</v>
      </c>
      <c r="AX68" s="109">
        <f t="shared" si="92"/>
        <v>169.3038388238497</v>
      </c>
      <c r="AY68" s="32">
        <f t="shared" si="92"/>
        <v>146.44051184317996</v>
      </c>
      <c r="AZ68" s="32">
        <f t="shared" ref="AZ68" si="93">AZ12/3.673</f>
        <v>161.03893275251838</v>
      </c>
    </row>
    <row r="69" spans="2:52" ht="14.1" customHeight="1" x14ac:dyDescent="0.2">
      <c r="B69" s="8" t="s">
        <v>101</v>
      </c>
      <c r="C69" s="32">
        <f t="shared" ref="C69:K69" si="94">C13/3.673</f>
        <v>34.582357745711953</v>
      </c>
      <c r="D69" s="32">
        <f t="shared" si="94"/>
        <v>27.377620473727202</v>
      </c>
      <c r="E69" s="32">
        <f t="shared" si="94"/>
        <v>24.185134767220255</v>
      </c>
      <c r="F69" s="32">
        <f t="shared" si="94"/>
        <v>30.994554859787641</v>
      </c>
      <c r="G69" s="32">
        <f t="shared" si="94"/>
        <v>20.542063708140482</v>
      </c>
      <c r="H69" s="32">
        <f t="shared" si="94"/>
        <v>11.246392594609311</v>
      </c>
      <c r="I69" s="32">
        <f t="shared" si="94"/>
        <v>12.876939831200653</v>
      </c>
      <c r="J69" s="32">
        <f t="shared" si="94"/>
        <v>10.472638170432889</v>
      </c>
      <c r="K69" s="32">
        <f t="shared" si="94"/>
        <v>12.974680098012524</v>
      </c>
      <c r="L69" s="109">
        <f t="shared" ref="L69" si="95">L13/3.673</f>
        <v>9.9635175605771842</v>
      </c>
      <c r="M69" s="187"/>
      <c r="S69" s="108">
        <f t="shared" ref="S69:AM69" si="96">S13/3.673</f>
        <v>31.841818676830929</v>
      </c>
      <c r="T69" s="32">
        <f t="shared" si="96"/>
        <v>30.671658045194661</v>
      </c>
      <c r="U69" s="32">
        <f t="shared" si="96"/>
        <v>27.810781377620472</v>
      </c>
      <c r="V69" s="109">
        <f t="shared" si="96"/>
        <v>24.185134767220255</v>
      </c>
      <c r="W69" s="108">
        <f t="shared" si="96"/>
        <v>20.312278791178873</v>
      </c>
      <c r="X69" s="32">
        <f t="shared" si="96"/>
        <v>22.502586441600872</v>
      </c>
      <c r="Y69" s="32">
        <f t="shared" si="96"/>
        <v>32.022052817860057</v>
      </c>
      <c r="Z69" s="109">
        <f t="shared" si="96"/>
        <v>30.994554859787641</v>
      </c>
      <c r="AA69" s="108">
        <f t="shared" si="96"/>
        <v>24.292676286414377</v>
      </c>
      <c r="AB69" s="32">
        <f t="shared" si="96"/>
        <v>27.230601687993467</v>
      </c>
      <c r="AC69" s="32">
        <f t="shared" si="96"/>
        <v>24.742444867955349</v>
      </c>
      <c r="AD69" s="109">
        <f t="shared" si="96"/>
        <v>0</v>
      </c>
      <c r="AE69" s="108">
        <f t="shared" si="96"/>
        <v>22.510481894908793</v>
      </c>
      <c r="AF69" s="32">
        <f t="shared" si="96"/>
        <v>15.543424993193575</v>
      </c>
      <c r="AG69" s="32">
        <f t="shared" si="96"/>
        <v>16.319629730465561</v>
      </c>
      <c r="AH69" s="109">
        <f t="shared" si="96"/>
        <v>11.246392594609311</v>
      </c>
      <c r="AI69" s="108">
        <f t="shared" si="96"/>
        <v>11.651511026408929</v>
      </c>
      <c r="AJ69" s="32">
        <f t="shared" si="96"/>
        <v>12.042199836645795</v>
      </c>
      <c r="AK69" s="32">
        <f t="shared" si="96"/>
        <v>13.446773754424177</v>
      </c>
      <c r="AL69" s="109">
        <f t="shared" si="96"/>
        <v>12.876939831200653</v>
      </c>
      <c r="AM69" s="108">
        <f t="shared" si="96"/>
        <v>17.007623196297306</v>
      </c>
      <c r="AN69" s="32">
        <f t="shared" si="78"/>
        <v>18.381976585897085</v>
      </c>
      <c r="AO69" s="32">
        <f t="shared" si="78"/>
        <v>14.625102096378983</v>
      </c>
      <c r="AP69" s="109">
        <f t="shared" si="78"/>
        <v>10.472638170432889</v>
      </c>
      <c r="AQ69" s="108">
        <f t="shared" ref="AQ69:AU69" si="97">AQ13/3.673</f>
        <v>15.73128233052001</v>
      </c>
      <c r="AR69" s="32">
        <f t="shared" si="97"/>
        <v>17.662401306833651</v>
      </c>
      <c r="AS69" s="32">
        <f t="shared" si="97"/>
        <v>16.405935202831472</v>
      </c>
      <c r="AT69" s="109">
        <f t="shared" si="97"/>
        <v>12.974680098012524</v>
      </c>
      <c r="AU69" s="32">
        <f t="shared" si="97"/>
        <v>12.258099646065887</v>
      </c>
      <c r="AV69" s="32">
        <f t="shared" ref="AV69:AY69" si="98">AV13/3.673</f>
        <v>14.560849441873128</v>
      </c>
      <c r="AW69" s="32">
        <f t="shared" si="98"/>
        <v>12.321807786550504</v>
      </c>
      <c r="AX69" s="109">
        <f t="shared" si="98"/>
        <v>9.9635175605771842</v>
      </c>
      <c r="AY69" s="32">
        <f t="shared" si="98"/>
        <v>8.6809147835556768</v>
      </c>
      <c r="AZ69" s="32">
        <f t="shared" ref="AZ69" si="99">AZ13/3.673</f>
        <v>10.179145112986658</v>
      </c>
    </row>
    <row r="70" spans="2:52" ht="14.1" customHeight="1" x14ac:dyDescent="0.2">
      <c r="B70" s="8" t="s">
        <v>102</v>
      </c>
      <c r="C70" s="32">
        <f t="shared" ref="C70:K70" si="100">C14/3.673</f>
        <v>0</v>
      </c>
      <c r="D70" s="32">
        <f t="shared" si="100"/>
        <v>0</v>
      </c>
      <c r="E70" s="32">
        <f t="shared" si="100"/>
        <v>0</v>
      </c>
      <c r="F70" s="32">
        <f t="shared" si="100"/>
        <v>0</v>
      </c>
      <c r="G70" s="32">
        <f t="shared" si="100"/>
        <v>0</v>
      </c>
      <c r="H70" s="32">
        <f t="shared" si="100"/>
        <v>0</v>
      </c>
      <c r="I70" s="32">
        <f t="shared" si="100"/>
        <v>0</v>
      </c>
      <c r="J70" s="32">
        <f t="shared" si="100"/>
        <v>0.58970868499863871</v>
      </c>
      <c r="K70" s="32">
        <f t="shared" si="100"/>
        <v>0</v>
      </c>
      <c r="L70" s="109">
        <f t="shared" ref="L70" si="101">L14/3.673</f>
        <v>0</v>
      </c>
      <c r="M70" s="187"/>
      <c r="S70" s="108">
        <f t="shared" ref="S70:AM70" si="102">S14/3.673</f>
        <v>0</v>
      </c>
      <c r="T70" s="32">
        <f t="shared" si="102"/>
        <v>0</v>
      </c>
      <c r="U70" s="32">
        <f t="shared" si="102"/>
        <v>0</v>
      </c>
      <c r="V70" s="109">
        <f t="shared" si="102"/>
        <v>0</v>
      </c>
      <c r="W70" s="108">
        <f t="shared" si="102"/>
        <v>0</v>
      </c>
      <c r="X70" s="32">
        <f t="shared" si="102"/>
        <v>0</v>
      </c>
      <c r="Y70" s="32">
        <f t="shared" si="102"/>
        <v>0</v>
      </c>
      <c r="Z70" s="109">
        <f t="shared" si="102"/>
        <v>0</v>
      </c>
      <c r="AA70" s="108">
        <f t="shared" si="102"/>
        <v>0</v>
      </c>
      <c r="AB70" s="32">
        <f t="shared" si="102"/>
        <v>0</v>
      </c>
      <c r="AC70" s="32">
        <f t="shared" si="102"/>
        <v>0</v>
      </c>
      <c r="AD70" s="109">
        <f t="shared" si="102"/>
        <v>0</v>
      </c>
      <c r="AE70" s="108">
        <f t="shared" si="102"/>
        <v>0</v>
      </c>
      <c r="AF70" s="32">
        <f t="shared" si="102"/>
        <v>0</v>
      </c>
      <c r="AG70" s="32">
        <f t="shared" si="102"/>
        <v>0</v>
      </c>
      <c r="AH70" s="109">
        <f t="shared" si="102"/>
        <v>0</v>
      </c>
      <c r="AI70" s="108">
        <f t="shared" si="102"/>
        <v>0</v>
      </c>
      <c r="AJ70" s="32">
        <f t="shared" si="102"/>
        <v>0</v>
      </c>
      <c r="AK70" s="32">
        <f t="shared" si="102"/>
        <v>0</v>
      </c>
      <c r="AL70" s="109">
        <f t="shared" si="102"/>
        <v>0</v>
      </c>
      <c r="AM70" s="108">
        <f t="shared" si="102"/>
        <v>0</v>
      </c>
      <c r="AN70" s="32">
        <f t="shared" si="78"/>
        <v>0</v>
      </c>
      <c r="AO70" s="32">
        <f t="shared" si="78"/>
        <v>0</v>
      </c>
      <c r="AP70" s="109">
        <f t="shared" si="78"/>
        <v>0.58970868499863871</v>
      </c>
      <c r="AQ70" s="108">
        <f t="shared" ref="AQ70:AU70" si="103">AQ14/3.673</f>
        <v>3.2186223795262725</v>
      </c>
      <c r="AR70" s="32">
        <f t="shared" si="103"/>
        <v>0.77021508303838826</v>
      </c>
      <c r="AS70" s="32">
        <f t="shared" si="103"/>
        <v>9.5562210726926208E-2</v>
      </c>
      <c r="AT70" s="109">
        <f t="shared" si="103"/>
        <v>0</v>
      </c>
      <c r="AU70" s="32">
        <f t="shared" si="103"/>
        <v>0</v>
      </c>
      <c r="AV70" s="32">
        <f t="shared" ref="AV70:AY70" si="104">AV14/3.673</f>
        <v>0</v>
      </c>
      <c r="AW70" s="32">
        <f t="shared" si="104"/>
        <v>0</v>
      </c>
      <c r="AX70" s="109">
        <f t="shared" si="104"/>
        <v>0</v>
      </c>
      <c r="AY70" s="32">
        <f t="shared" si="104"/>
        <v>0</v>
      </c>
      <c r="AZ70" s="32">
        <f t="shared" ref="AZ70" si="105">AZ14/3.673</f>
        <v>0</v>
      </c>
    </row>
    <row r="71" spans="2:52" s="5" customFormat="1" ht="14.1" customHeight="1" x14ac:dyDescent="0.2">
      <c r="B71" s="8" t="s">
        <v>103</v>
      </c>
      <c r="C71" s="32">
        <f t="shared" ref="C71:K71" si="106">C15/3.673</f>
        <v>0</v>
      </c>
      <c r="D71" s="32">
        <f t="shared" si="106"/>
        <v>3.6651238769398309</v>
      </c>
      <c r="E71" s="32">
        <f t="shared" si="106"/>
        <v>2.9112442145385242</v>
      </c>
      <c r="F71" s="32">
        <f t="shared" si="106"/>
        <v>2.1592703512115436</v>
      </c>
      <c r="G71" s="32">
        <f t="shared" si="106"/>
        <v>1.4192757963517562</v>
      </c>
      <c r="H71" s="32">
        <f t="shared" si="106"/>
        <v>0</v>
      </c>
      <c r="I71" s="32">
        <f t="shared" si="106"/>
        <v>3.6245575823577458</v>
      </c>
      <c r="J71" s="32">
        <f t="shared" si="106"/>
        <v>4.2338687721208821</v>
      </c>
      <c r="K71" s="32">
        <f t="shared" si="106"/>
        <v>3.9332970323985839</v>
      </c>
      <c r="L71" s="109">
        <f t="shared" ref="L71" si="107">L15/3.673</f>
        <v>3.4914239041655324</v>
      </c>
      <c r="M71" s="187"/>
      <c r="S71" s="108">
        <f t="shared" ref="S71:AM71" si="108">S15/3.673</f>
        <v>3.477266539613395</v>
      </c>
      <c r="T71" s="32">
        <f t="shared" si="108"/>
        <v>3.2872311462020147</v>
      </c>
      <c r="U71" s="32">
        <f t="shared" si="108"/>
        <v>3.0991015518649601</v>
      </c>
      <c r="V71" s="109">
        <f t="shared" si="108"/>
        <v>2.9112442145385242</v>
      </c>
      <c r="W71" s="108">
        <f t="shared" si="108"/>
        <v>2.7231146202014704</v>
      </c>
      <c r="X71" s="32">
        <f t="shared" si="108"/>
        <v>2.5352572828750337</v>
      </c>
      <c r="Y71" s="32">
        <f t="shared" si="108"/>
        <v>2.3471276885379799</v>
      </c>
      <c r="Z71" s="109">
        <f t="shared" si="108"/>
        <v>2.1592703512115436</v>
      </c>
      <c r="AA71" s="108">
        <f t="shared" si="108"/>
        <v>1.9752246120337598</v>
      </c>
      <c r="AB71" s="32">
        <f t="shared" si="108"/>
        <v>1.7911788728559759</v>
      </c>
      <c r="AC71" s="32">
        <f t="shared" si="108"/>
        <v>1.6052273346038659</v>
      </c>
      <c r="AD71" s="109">
        <f t="shared" si="108"/>
        <v>1.4192757963517562</v>
      </c>
      <c r="AE71" s="108">
        <f t="shared" si="108"/>
        <v>1.2374081132589163</v>
      </c>
      <c r="AF71" s="32">
        <f t="shared" si="108"/>
        <v>1.0533623740811326</v>
      </c>
      <c r="AG71" s="32">
        <f t="shared" si="108"/>
        <v>0.86741083582902256</v>
      </c>
      <c r="AH71" s="109">
        <f t="shared" si="108"/>
        <v>0</v>
      </c>
      <c r="AI71" s="108">
        <f t="shared" si="108"/>
        <v>0</v>
      </c>
      <c r="AJ71" s="32">
        <f t="shared" si="108"/>
        <v>0</v>
      </c>
      <c r="AK71" s="32">
        <f t="shared" si="108"/>
        <v>0</v>
      </c>
      <c r="AL71" s="109">
        <f t="shared" si="108"/>
        <v>3.6245575823577458</v>
      </c>
      <c r="AM71" s="108">
        <f t="shared" si="108"/>
        <v>3.4369725020419275</v>
      </c>
      <c r="AN71" s="32">
        <f t="shared" si="78"/>
        <v>3.3631908521644429</v>
      </c>
      <c r="AO71" s="32">
        <f t="shared" si="78"/>
        <v>3.1720664307105908</v>
      </c>
      <c r="AP71" s="109">
        <f t="shared" si="78"/>
        <v>4.2338687721208821</v>
      </c>
      <c r="AQ71" s="108">
        <f t="shared" ref="AQ71:AU71" si="109">AQ15/3.673</f>
        <v>3.5028586986114889</v>
      </c>
      <c r="AR71" s="32">
        <f t="shared" si="109"/>
        <v>3.2409474543969505</v>
      </c>
      <c r="AS71" s="32">
        <f t="shared" si="109"/>
        <v>4.1214266267356381</v>
      </c>
      <c r="AT71" s="109">
        <f t="shared" si="109"/>
        <v>3.9332970323985839</v>
      </c>
      <c r="AU71" s="32">
        <f t="shared" si="109"/>
        <v>4.040566294582085</v>
      </c>
      <c r="AV71" s="32">
        <f t="shared" ref="AV71:AY71" si="110">AV15/3.673</f>
        <v>4.1644432344132856</v>
      </c>
      <c r="AW71" s="32">
        <f t="shared" si="110"/>
        <v>3.4135583991287777</v>
      </c>
      <c r="AX71" s="109">
        <f t="shared" si="110"/>
        <v>3.4914239041655324</v>
      </c>
      <c r="AY71" s="32">
        <f t="shared" si="110"/>
        <v>2.9447318268445413</v>
      </c>
      <c r="AZ71" s="32">
        <f t="shared" ref="AZ71" si="111">AZ15/3.673</f>
        <v>2.7930846719303024</v>
      </c>
    </row>
    <row r="72" spans="2:52" s="5" customFormat="1" ht="14.1" customHeight="1" x14ac:dyDescent="0.2">
      <c r="B72" s="5" t="s">
        <v>104</v>
      </c>
      <c r="C72" s="34">
        <f t="shared" ref="C72:K72" si="112">C16/3.673</f>
        <v>1225.372719847536</v>
      </c>
      <c r="D72" s="34">
        <f t="shared" si="112"/>
        <v>1501.914511298666</v>
      </c>
      <c r="E72" s="34">
        <f t="shared" si="112"/>
        <v>1535.8502586441602</v>
      </c>
      <c r="F72" s="34">
        <f t="shared" si="112"/>
        <v>1567.0506398039749</v>
      </c>
      <c r="G72" s="34">
        <f t="shared" si="112"/>
        <v>1685.2493874217259</v>
      </c>
      <c r="H72" s="34">
        <f t="shared" si="112"/>
        <v>1788.2474816226518</v>
      </c>
      <c r="I72" s="34">
        <f t="shared" si="112"/>
        <v>2129.0909338415463</v>
      </c>
      <c r="J72" s="34">
        <f t="shared" si="112"/>
        <v>2743.8260277702148</v>
      </c>
      <c r="K72" s="34">
        <f t="shared" si="112"/>
        <v>2706.2180778655056</v>
      </c>
      <c r="L72" s="111">
        <f t="shared" ref="L72" si="113">L16/3.673</f>
        <v>2763.210999183229</v>
      </c>
      <c r="M72" s="214"/>
      <c r="S72" s="110">
        <f t="shared" ref="S72:AM72" si="114">S16/3.673</f>
        <v>1489.6068608766675</v>
      </c>
      <c r="T72" s="34">
        <f t="shared" si="114"/>
        <v>1497.2069153280697</v>
      </c>
      <c r="U72" s="34">
        <f t="shared" si="114"/>
        <v>1513.3792540157908</v>
      </c>
      <c r="V72" s="111">
        <f t="shared" si="114"/>
        <v>1535.8502586441602</v>
      </c>
      <c r="W72" s="110">
        <f t="shared" si="114"/>
        <v>1529.4985025864416</v>
      </c>
      <c r="X72" s="34">
        <f t="shared" si="114"/>
        <v>1519.5905254560303</v>
      </c>
      <c r="Y72" s="34">
        <f t="shared" si="114"/>
        <v>1529.6302749795807</v>
      </c>
      <c r="Z72" s="111">
        <f t="shared" si="114"/>
        <v>1567.0506398039749</v>
      </c>
      <c r="AA72" s="110">
        <f t="shared" si="114"/>
        <v>1599.1268717669479</v>
      </c>
      <c r="AB72" s="34">
        <f t="shared" si="114"/>
        <v>1646.5393411380342</v>
      </c>
      <c r="AC72" s="34">
        <f t="shared" si="114"/>
        <v>1617.3689082493872</v>
      </c>
      <c r="AD72" s="111">
        <f t="shared" si="114"/>
        <v>1685.2493874217259</v>
      </c>
      <c r="AE72" s="110">
        <f t="shared" si="114"/>
        <v>1731.9828478083309</v>
      </c>
      <c r="AF72" s="34">
        <f t="shared" si="114"/>
        <v>1710.9953716308194</v>
      </c>
      <c r="AG72" s="34">
        <f t="shared" si="114"/>
        <v>1743.0713313367817</v>
      </c>
      <c r="AH72" s="111">
        <f t="shared" si="114"/>
        <v>1788.2474816226518</v>
      </c>
      <c r="AI72" s="110">
        <f t="shared" si="114"/>
        <v>1817.1758780288592</v>
      </c>
      <c r="AJ72" s="34">
        <f t="shared" si="114"/>
        <v>1903.9602504764498</v>
      </c>
      <c r="AK72" s="34">
        <f t="shared" si="114"/>
        <v>2007.2962156275523</v>
      </c>
      <c r="AL72" s="111">
        <f t="shared" si="114"/>
        <v>2129.0909338415463</v>
      </c>
      <c r="AM72" s="110">
        <f t="shared" si="114"/>
        <v>2476.6735638442683</v>
      </c>
      <c r="AN72" s="34">
        <f t="shared" si="78"/>
        <v>2510.517288320174</v>
      </c>
      <c r="AO72" s="34">
        <f t="shared" si="78"/>
        <v>2527.8053362374085</v>
      </c>
      <c r="AP72" s="111">
        <f t="shared" si="78"/>
        <v>2743.8260277702148</v>
      </c>
      <c r="AQ72" s="110">
        <f t="shared" ref="AQ72:AU72" si="115">AQ16/3.673</f>
        <v>2730.8418186768313</v>
      </c>
      <c r="AR72" s="34">
        <f t="shared" si="115"/>
        <v>2730.8652327797445</v>
      </c>
      <c r="AS72" s="34">
        <f t="shared" si="115"/>
        <v>2754.5720119793086</v>
      </c>
      <c r="AT72" s="111">
        <f t="shared" si="115"/>
        <v>2706.2180778655052</v>
      </c>
      <c r="AU72" s="34">
        <f t="shared" si="115"/>
        <v>2723.3062891369455</v>
      </c>
      <c r="AV72" s="34">
        <f t="shared" ref="AV72:AY72" si="116">AV16/3.673</f>
        <v>2756.9915600326708</v>
      </c>
      <c r="AW72" s="34">
        <f t="shared" si="116"/>
        <v>2781.9017152191668</v>
      </c>
      <c r="AX72" s="111">
        <f t="shared" si="116"/>
        <v>2763.210999183229</v>
      </c>
      <c r="AY72" s="34">
        <f t="shared" si="116"/>
        <v>2733.2319629730468</v>
      </c>
      <c r="AZ72" s="34">
        <f t="shared" ref="AZ72" si="117">AZ16/3.673</f>
        <v>2785.7560577184863</v>
      </c>
    </row>
    <row r="73" spans="2:52" s="5" customFormat="1" ht="14.1" customHeight="1" x14ac:dyDescent="0.2">
      <c r="C73" s="32"/>
      <c r="D73" s="32"/>
      <c r="E73" s="32"/>
      <c r="F73" s="32"/>
      <c r="G73" s="32"/>
      <c r="H73" s="32"/>
      <c r="I73" s="32"/>
      <c r="J73" s="32"/>
      <c r="K73" s="32"/>
      <c r="L73" s="109"/>
      <c r="M73" s="187"/>
      <c r="S73" s="108">
        <f t="shared" ref="S73:AM73" si="118">S17/3.673</f>
        <v>0</v>
      </c>
      <c r="T73" s="32">
        <f t="shared" si="118"/>
        <v>0</v>
      </c>
      <c r="U73" s="32">
        <f t="shared" si="118"/>
        <v>0</v>
      </c>
      <c r="V73" s="109">
        <f t="shared" si="118"/>
        <v>0</v>
      </c>
      <c r="W73" s="108">
        <f t="shared" si="118"/>
        <v>0</v>
      </c>
      <c r="X73" s="32">
        <f t="shared" si="118"/>
        <v>0</v>
      </c>
      <c r="Y73" s="32">
        <f t="shared" si="118"/>
        <v>0</v>
      </c>
      <c r="Z73" s="109">
        <f t="shared" si="118"/>
        <v>0</v>
      </c>
      <c r="AA73" s="108">
        <f t="shared" si="118"/>
        <v>0</v>
      </c>
      <c r="AB73" s="32">
        <f t="shared" si="118"/>
        <v>0</v>
      </c>
      <c r="AC73" s="32">
        <f t="shared" si="118"/>
        <v>0</v>
      </c>
      <c r="AD73" s="109">
        <f t="shared" si="118"/>
        <v>0</v>
      </c>
      <c r="AE73" s="108">
        <f t="shared" si="118"/>
        <v>0</v>
      </c>
      <c r="AF73" s="32">
        <f t="shared" si="118"/>
        <v>0</v>
      </c>
      <c r="AG73" s="32">
        <f t="shared" si="118"/>
        <v>0</v>
      </c>
      <c r="AH73" s="109">
        <f t="shared" si="118"/>
        <v>0</v>
      </c>
      <c r="AI73" s="108">
        <f t="shared" si="118"/>
        <v>0</v>
      </c>
      <c r="AJ73" s="32">
        <f t="shared" si="118"/>
        <v>0</v>
      </c>
      <c r="AK73" s="32">
        <f t="shared" si="118"/>
        <v>0</v>
      </c>
      <c r="AL73" s="109">
        <f t="shared" si="118"/>
        <v>0</v>
      </c>
      <c r="AM73" s="108">
        <f t="shared" si="118"/>
        <v>0</v>
      </c>
      <c r="AN73" s="32">
        <f t="shared" si="78"/>
        <v>0</v>
      </c>
      <c r="AO73" s="32">
        <f t="shared" si="78"/>
        <v>0</v>
      </c>
      <c r="AP73" s="109">
        <f t="shared" si="78"/>
        <v>0</v>
      </c>
      <c r="AQ73" s="108"/>
      <c r="AR73" s="32"/>
      <c r="AS73" s="32"/>
      <c r="AT73" s="109"/>
      <c r="AU73" s="32"/>
      <c r="AV73" s="32"/>
      <c r="AW73" s="32"/>
      <c r="AX73" s="109"/>
      <c r="AY73" s="32"/>
      <c r="AZ73" s="32"/>
    </row>
    <row r="74" spans="2:52" s="5" customFormat="1" ht="14.1" customHeight="1" x14ac:dyDescent="0.2">
      <c r="B74" s="5" t="s">
        <v>105</v>
      </c>
      <c r="C74" s="32"/>
      <c r="D74" s="32"/>
      <c r="E74" s="32"/>
      <c r="F74" s="32"/>
      <c r="G74" s="32"/>
      <c r="H74" s="32"/>
      <c r="I74" s="32"/>
      <c r="J74" s="32"/>
      <c r="K74" s="32"/>
      <c r="L74" s="109"/>
      <c r="M74" s="187"/>
      <c r="S74" s="108">
        <f t="shared" ref="S74:AM74" si="119">S18/3.673</f>
        <v>0</v>
      </c>
      <c r="T74" s="32">
        <f t="shared" si="119"/>
        <v>0</v>
      </c>
      <c r="U74" s="32">
        <f t="shared" si="119"/>
        <v>0</v>
      </c>
      <c r="V74" s="109">
        <f t="shared" si="119"/>
        <v>0</v>
      </c>
      <c r="W74" s="108">
        <f t="shared" si="119"/>
        <v>0</v>
      </c>
      <c r="X74" s="32">
        <f t="shared" si="119"/>
        <v>0</v>
      </c>
      <c r="Y74" s="32">
        <f t="shared" si="119"/>
        <v>0</v>
      </c>
      <c r="Z74" s="109">
        <f t="shared" si="119"/>
        <v>0</v>
      </c>
      <c r="AA74" s="108">
        <f t="shared" si="119"/>
        <v>0</v>
      </c>
      <c r="AB74" s="32">
        <f t="shared" si="119"/>
        <v>0</v>
      </c>
      <c r="AC74" s="32">
        <f t="shared" si="119"/>
        <v>0</v>
      </c>
      <c r="AD74" s="109">
        <f t="shared" si="119"/>
        <v>0</v>
      </c>
      <c r="AE74" s="108">
        <f t="shared" si="119"/>
        <v>0</v>
      </c>
      <c r="AF74" s="32">
        <f t="shared" si="119"/>
        <v>0</v>
      </c>
      <c r="AG74" s="32">
        <f t="shared" si="119"/>
        <v>0</v>
      </c>
      <c r="AH74" s="109">
        <f t="shared" si="119"/>
        <v>0</v>
      </c>
      <c r="AI74" s="108">
        <f t="shared" si="119"/>
        <v>0</v>
      </c>
      <c r="AJ74" s="32">
        <f t="shared" si="119"/>
        <v>0</v>
      </c>
      <c r="AK74" s="32">
        <f t="shared" si="119"/>
        <v>0</v>
      </c>
      <c r="AL74" s="109">
        <f t="shared" si="119"/>
        <v>0</v>
      </c>
      <c r="AM74" s="108">
        <f t="shared" si="119"/>
        <v>0</v>
      </c>
      <c r="AN74" s="32">
        <f t="shared" si="78"/>
        <v>0</v>
      </c>
      <c r="AO74" s="32">
        <f t="shared" si="78"/>
        <v>0</v>
      </c>
      <c r="AP74" s="109">
        <f t="shared" si="78"/>
        <v>0</v>
      </c>
      <c r="AQ74" s="108"/>
      <c r="AR74" s="32"/>
      <c r="AS74" s="32"/>
      <c r="AT74" s="109"/>
      <c r="AU74" s="32"/>
      <c r="AV74" s="32"/>
      <c r="AW74" s="32"/>
      <c r="AX74" s="109"/>
      <c r="AY74" s="32"/>
      <c r="AZ74" s="32"/>
    </row>
    <row r="75" spans="2:52" s="5" customFormat="1" ht="14.1" customHeight="1" x14ac:dyDescent="0.2">
      <c r="B75" s="8" t="s">
        <v>106</v>
      </c>
      <c r="C75" s="32">
        <f t="shared" ref="C75:K75" si="120">C19/3.673</f>
        <v>297.79961884018513</v>
      </c>
      <c r="D75" s="32">
        <f t="shared" si="120"/>
        <v>365.91723386877209</v>
      </c>
      <c r="E75" s="32">
        <f t="shared" si="120"/>
        <v>319.58998094200928</v>
      </c>
      <c r="F75" s="32">
        <f t="shared" si="120"/>
        <v>249.1483800707868</v>
      </c>
      <c r="G75" s="32">
        <f t="shared" si="120"/>
        <v>182.6161176150286</v>
      </c>
      <c r="H75" s="32">
        <f t="shared" si="120"/>
        <v>284.82384971413012</v>
      </c>
      <c r="I75" s="32">
        <f t="shared" si="120"/>
        <v>350.22515654778107</v>
      </c>
      <c r="J75" s="32">
        <f t="shared" si="120"/>
        <v>352.41573645521373</v>
      </c>
      <c r="K75" s="32">
        <f t="shared" si="120"/>
        <v>441.02559215899805</v>
      </c>
      <c r="L75" s="109">
        <f t="shared" ref="L75" si="121">L19/3.673</f>
        <v>428.60168799346582</v>
      </c>
      <c r="M75" s="187"/>
      <c r="S75" s="108">
        <f t="shared" ref="S75:AM75" si="122">S19/3.673</f>
        <v>395.70296760141571</v>
      </c>
      <c r="T75" s="32">
        <f t="shared" si="122"/>
        <v>417.09801252382249</v>
      </c>
      <c r="U75" s="32">
        <f t="shared" si="122"/>
        <v>371.50149741355841</v>
      </c>
      <c r="V75" s="109">
        <f t="shared" si="122"/>
        <v>319.58998094200928</v>
      </c>
      <c r="W75" s="108">
        <f t="shared" si="122"/>
        <v>267.5208276613123</v>
      </c>
      <c r="X75" s="32">
        <f t="shared" si="122"/>
        <v>281.13313367819222</v>
      </c>
      <c r="Y75" s="32">
        <f t="shared" si="122"/>
        <v>265.58426354478627</v>
      </c>
      <c r="Z75" s="109">
        <f t="shared" si="122"/>
        <v>249.1483800707868</v>
      </c>
      <c r="AA75" s="108">
        <f t="shared" si="122"/>
        <v>204.91587258371902</v>
      </c>
      <c r="AB75" s="32">
        <f t="shared" si="122"/>
        <v>141.51619929213177</v>
      </c>
      <c r="AC75" s="32">
        <f t="shared" si="122"/>
        <v>163.48243942281513</v>
      </c>
      <c r="AD75" s="109">
        <f t="shared" si="122"/>
        <v>182.6161176150286</v>
      </c>
      <c r="AE75" s="108">
        <f t="shared" si="122"/>
        <v>274.10618023414105</v>
      </c>
      <c r="AF75" s="32">
        <f t="shared" si="122"/>
        <v>269.21453852436701</v>
      </c>
      <c r="AG75" s="32">
        <f t="shared" si="122"/>
        <v>282.64143751701607</v>
      </c>
      <c r="AH75" s="109">
        <f t="shared" si="122"/>
        <v>284.82384971413012</v>
      </c>
      <c r="AI75" s="108">
        <f t="shared" si="122"/>
        <v>391.49795807242037</v>
      </c>
      <c r="AJ75" s="32">
        <f t="shared" si="122"/>
        <v>463.52409474543964</v>
      </c>
      <c r="AK75" s="32">
        <f t="shared" si="122"/>
        <v>383.51647154914235</v>
      </c>
      <c r="AL75" s="109">
        <f t="shared" si="122"/>
        <v>350.22515654778107</v>
      </c>
      <c r="AM75" s="108">
        <f t="shared" si="122"/>
        <v>389.96624013068339</v>
      </c>
      <c r="AN75" s="32">
        <f t="shared" si="78"/>
        <v>287.60495507759327</v>
      </c>
      <c r="AO75" s="32">
        <f t="shared" si="78"/>
        <v>348.52218894636536</v>
      </c>
      <c r="AP75" s="109">
        <f t="shared" si="78"/>
        <v>352.41573645521373</v>
      </c>
      <c r="AQ75" s="108">
        <f t="shared" ref="AQ75:AU75" si="123">AQ19/3.673</f>
        <v>385.85951538252107</v>
      </c>
      <c r="AR75" s="32">
        <f t="shared" si="123"/>
        <v>360.73400490062619</v>
      </c>
      <c r="AS75" s="32">
        <f t="shared" si="123"/>
        <v>408.57364552137216</v>
      </c>
      <c r="AT75" s="109">
        <f t="shared" si="123"/>
        <v>441.02559215899805</v>
      </c>
      <c r="AU75" s="32">
        <f t="shared" si="123"/>
        <v>466.53253471276889</v>
      </c>
      <c r="AV75" s="32">
        <f t="shared" ref="AV75:AY75" si="124">AV19/3.673</f>
        <v>361.92431255104816</v>
      </c>
      <c r="AW75" s="32">
        <f t="shared" si="124"/>
        <v>363.11761502858695</v>
      </c>
      <c r="AX75" s="109">
        <f t="shared" si="124"/>
        <v>428.60168799346582</v>
      </c>
      <c r="AY75" s="32">
        <f t="shared" si="124"/>
        <v>453.3307922679009</v>
      </c>
      <c r="AZ75" s="32">
        <f t="shared" ref="AZ75" si="125">AZ19/3.673</f>
        <v>574.71222433977675</v>
      </c>
    </row>
    <row r="76" spans="2:52" s="5" customFormat="1" ht="14.1" customHeight="1" x14ac:dyDescent="0.2">
      <c r="B76" s="8" t="s">
        <v>107</v>
      </c>
      <c r="C76" s="32">
        <f>C20/3.673</f>
        <v>451.08385515927034</v>
      </c>
      <c r="D76" s="32">
        <f t="shared" ref="D76:K76" si="126">D20/3.673</f>
        <v>621.65151102640891</v>
      </c>
      <c r="E76" s="32">
        <f t="shared" si="126"/>
        <v>614.60141573645524</v>
      </c>
      <c r="F76" s="32">
        <f t="shared" si="126"/>
        <v>827.58290225973315</v>
      </c>
      <c r="G76" s="32">
        <f t="shared" si="126"/>
        <v>593.67356384426898</v>
      </c>
      <c r="H76" s="32">
        <f t="shared" si="126"/>
        <v>730.54043016607682</v>
      </c>
      <c r="I76" s="32">
        <f t="shared" si="126"/>
        <v>897.28124149196844</v>
      </c>
      <c r="J76" s="32">
        <f t="shared" si="126"/>
        <v>958.18486251020965</v>
      </c>
      <c r="K76" s="32">
        <f t="shared" si="126"/>
        <v>799.34168254832559</v>
      </c>
      <c r="L76" s="109">
        <f t="shared" ref="L76" si="127">L20/3.673</f>
        <v>716.72066430710584</v>
      </c>
      <c r="M76" s="187"/>
      <c r="S76" s="108">
        <f t="shared" ref="S76:AM76" si="128">S20/3.673</f>
        <v>707.25918867410837</v>
      </c>
      <c r="T76" s="32">
        <f t="shared" si="128"/>
        <v>633.65831745167441</v>
      </c>
      <c r="U76" s="32">
        <f t="shared" si="128"/>
        <v>676.48951810509118</v>
      </c>
      <c r="V76" s="109">
        <f t="shared" si="128"/>
        <v>614.60141573645524</v>
      </c>
      <c r="W76" s="108">
        <f t="shared" si="128"/>
        <v>655.24203648243952</v>
      </c>
      <c r="X76" s="32">
        <f t="shared" si="128"/>
        <v>768.12006534168245</v>
      </c>
      <c r="Y76" s="32">
        <f t="shared" si="128"/>
        <v>846.7361829567111</v>
      </c>
      <c r="Z76" s="109">
        <f t="shared" si="128"/>
        <v>827.58290225973315</v>
      </c>
      <c r="AA76" s="108">
        <f t="shared" si="128"/>
        <v>799.33650966512391</v>
      </c>
      <c r="AB76" s="32">
        <f t="shared" si="128"/>
        <v>699.69670569017148</v>
      </c>
      <c r="AC76" s="32">
        <f t="shared" si="128"/>
        <v>597.99782194391503</v>
      </c>
      <c r="AD76" s="109">
        <f t="shared" si="128"/>
        <v>593.67356384426898</v>
      </c>
      <c r="AE76" s="108">
        <f t="shared" si="128"/>
        <v>573.72828750340318</v>
      </c>
      <c r="AF76" s="32">
        <f t="shared" si="128"/>
        <v>566.20500952899533</v>
      </c>
      <c r="AG76" s="32">
        <f t="shared" si="128"/>
        <v>661.29131500136123</v>
      </c>
      <c r="AH76" s="109">
        <f t="shared" si="128"/>
        <v>730.54043016607682</v>
      </c>
      <c r="AI76" s="108">
        <f t="shared" si="128"/>
        <v>717.65042199836637</v>
      </c>
      <c r="AJ76" s="32">
        <f t="shared" si="128"/>
        <v>766.06860876667577</v>
      </c>
      <c r="AK76" s="32">
        <f t="shared" si="128"/>
        <v>867.00108902804243</v>
      </c>
      <c r="AL76" s="109">
        <f t="shared" si="128"/>
        <v>897.28124149196844</v>
      </c>
      <c r="AM76" s="108">
        <f t="shared" si="128"/>
        <v>955.031309556221</v>
      </c>
      <c r="AN76" s="32">
        <f t="shared" si="78"/>
        <v>911.42227062346853</v>
      </c>
      <c r="AO76" s="32">
        <f t="shared" si="78"/>
        <v>980.70868499863866</v>
      </c>
      <c r="AP76" s="109">
        <f t="shared" si="78"/>
        <v>958.18486251020965</v>
      </c>
      <c r="AQ76" s="108">
        <f t="shared" ref="AQ76:AU76" si="129">AQ20/3.673</f>
        <v>946.06506942553767</v>
      </c>
      <c r="AR76" s="32">
        <f t="shared" si="129"/>
        <v>900.39912877756603</v>
      </c>
      <c r="AS76" s="32">
        <f t="shared" si="129"/>
        <v>957.04737271984754</v>
      </c>
      <c r="AT76" s="109">
        <f t="shared" si="129"/>
        <v>799.34168254832559</v>
      </c>
      <c r="AU76" s="32">
        <f t="shared" si="129"/>
        <v>759.66566839096106</v>
      </c>
      <c r="AV76" s="32">
        <f t="shared" ref="AV76:AY76" si="130">AV20/3.673</f>
        <v>781.54260822216179</v>
      </c>
      <c r="AW76" s="32">
        <f t="shared" si="130"/>
        <v>776.90253199019878</v>
      </c>
      <c r="AX76" s="109">
        <f t="shared" si="130"/>
        <v>716.72066430710584</v>
      </c>
      <c r="AY76" s="32">
        <f t="shared" si="130"/>
        <v>817.30928396406205</v>
      </c>
      <c r="AZ76" s="32">
        <f t="shared" ref="AZ76" si="131">AZ20/3.673</f>
        <v>1222.9175061257827</v>
      </c>
    </row>
    <row r="77" spans="2:52" s="5" customFormat="1" ht="14.1" customHeight="1" x14ac:dyDescent="0.2">
      <c r="B77" s="8" t="s">
        <v>108</v>
      </c>
      <c r="C77" s="32">
        <f t="shared" ref="C77:K77" si="132">C21/3.673</f>
        <v>96.212904982303286</v>
      </c>
      <c r="D77" s="32">
        <f t="shared" si="132"/>
        <v>98.457391777838282</v>
      </c>
      <c r="E77" s="32">
        <f t="shared" si="132"/>
        <v>271.40185134767222</v>
      </c>
      <c r="F77" s="32">
        <f t="shared" si="132"/>
        <v>155.10835829022596</v>
      </c>
      <c r="G77" s="32">
        <f t="shared" si="132"/>
        <v>154.61285053090117</v>
      </c>
      <c r="H77" s="32">
        <f t="shared" si="132"/>
        <v>333.67819221344945</v>
      </c>
      <c r="I77" s="32">
        <f t="shared" si="132"/>
        <v>236.55540430166079</v>
      </c>
      <c r="J77" s="32">
        <f t="shared" si="132"/>
        <v>219.3188129594337</v>
      </c>
      <c r="K77" s="32">
        <f t="shared" si="132"/>
        <v>204.38959978219438</v>
      </c>
      <c r="L77" s="109">
        <f t="shared" ref="L77" si="133">L21/3.673</f>
        <v>206.49823032943098</v>
      </c>
      <c r="M77" s="187"/>
      <c r="S77" s="108">
        <f t="shared" ref="S77:AM77" si="134">S21/3.673</f>
        <v>110.30356656683909</v>
      </c>
      <c r="T77" s="32">
        <f t="shared" si="134"/>
        <v>134.40375714674653</v>
      </c>
      <c r="U77" s="32">
        <f t="shared" si="134"/>
        <v>183.93683637353664</v>
      </c>
      <c r="V77" s="109">
        <f t="shared" si="134"/>
        <v>271.40185134767222</v>
      </c>
      <c r="W77" s="108">
        <f t="shared" si="134"/>
        <v>334.82194391505578</v>
      </c>
      <c r="X77" s="32">
        <f t="shared" si="134"/>
        <v>320.31990198747621</v>
      </c>
      <c r="Y77" s="32">
        <f t="shared" si="134"/>
        <v>370.09474543969503</v>
      </c>
      <c r="Z77" s="109">
        <f t="shared" si="134"/>
        <v>155.10835829022596</v>
      </c>
      <c r="AA77" s="108">
        <f t="shared" si="134"/>
        <v>181.65940647971686</v>
      </c>
      <c r="AB77" s="32">
        <f t="shared" si="134"/>
        <v>150.05717397222978</v>
      </c>
      <c r="AC77" s="32">
        <f t="shared" si="134"/>
        <v>148.09719575279064</v>
      </c>
      <c r="AD77" s="109">
        <f t="shared" si="134"/>
        <v>154.61285053090117</v>
      </c>
      <c r="AE77" s="108">
        <f t="shared" si="134"/>
        <v>169.23740811325894</v>
      </c>
      <c r="AF77" s="32">
        <f t="shared" si="134"/>
        <v>235.18486251020963</v>
      </c>
      <c r="AG77" s="32">
        <f t="shared" si="134"/>
        <v>292.71521916689358</v>
      </c>
      <c r="AH77" s="109">
        <f t="shared" si="134"/>
        <v>333.67819221344945</v>
      </c>
      <c r="AI77" s="108">
        <f t="shared" si="134"/>
        <v>317.8565205554043</v>
      </c>
      <c r="AJ77" s="32">
        <f t="shared" si="134"/>
        <v>288.33460386604958</v>
      </c>
      <c r="AK77" s="32">
        <f t="shared" si="134"/>
        <v>275.41982031037298</v>
      </c>
      <c r="AL77" s="109">
        <f t="shared" si="134"/>
        <v>236.55540430166079</v>
      </c>
      <c r="AM77" s="108">
        <f t="shared" si="134"/>
        <v>238.99210454669208</v>
      </c>
      <c r="AN77" s="32">
        <f t="shared" si="78"/>
        <v>251.5605771848625</v>
      </c>
      <c r="AO77" s="32">
        <f t="shared" si="78"/>
        <v>248.70841274162808</v>
      </c>
      <c r="AP77" s="109">
        <f t="shared" si="78"/>
        <v>219.3188129594337</v>
      </c>
      <c r="AQ77" s="108">
        <f t="shared" ref="AQ77:AU77" si="135">AQ21/3.673</f>
        <v>250.44486795534985</v>
      </c>
      <c r="AR77" s="32">
        <f t="shared" si="135"/>
        <v>264.43969507214814</v>
      </c>
      <c r="AS77" s="32">
        <f t="shared" si="135"/>
        <v>285.54914239041653</v>
      </c>
      <c r="AT77" s="109">
        <f t="shared" si="135"/>
        <v>204.38959978219438</v>
      </c>
      <c r="AU77" s="32">
        <f t="shared" si="135"/>
        <v>215.91151647154913</v>
      </c>
      <c r="AV77" s="32">
        <f t="shared" ref="AV77:AY77" si="136">AV21/3.673</f>
        <v>222.34195480533626</v>
      </c>
      <c r="AW77" s="32">
        <f t="shared" si="136"/>
        <v>227.98012523822487</v>
      </c>
      <c r="AX77" s="109">
        <f t="shared" si="136"/>
        <v>206.49823032943098</v>
      </c>
      <c r="AY77" s="32">
        <f t="shared" si="136"/>
        <v>243.49768581540974</v>
      </c>
      <c r="AZ77" s="32">
        <f t="shared" ref="AZ77" si="137">AZ21/3.673</f>
        <v>306.98611489245849</v>
      </c>
    </row>
    <row r="78" spans="2:52" s="5" customFormat="1" ht="14.1" customHeight="1" x14ac:dyDescent="0.2">
      <c r="B78" s="8" t="s">
        <v>109</v>
      </c>
      <c r="C78" s="32">
        <f t="shared" ref="C78:K78" si="138">C22/3.673</f>
        <v>0</v>
      </c>
      <c r="D78" s="32">
        <f t="shared" si="138"/>
        <v>20.369997277429896</v>
      </c>
      <c r="E78" s="32">
        <f t="shared" si="138"/>
        <v>2.0369997277429892E-2</v>
      </c>
      <c r="F78" s="32">
        <f t="shared" si="138"/>
        <v>0</v>
      </c>
      <c r="G78" s="32">
        <f t="shared" si="138"/>
        <v>0</v>
      </c>
      <c r="H78" s="32">
        <f t="shared" si="138"/>
        <v>0</v>
      </c>
      <c r="I78" s="32">
        <f t="shared" si="138"/>
        <v>0</v>
      </c>
      <c r="J78" s="32">
        <f t="shared" si="138"/>
        <v>0</v>
      </c>
      <c r="K78" s="32">
        <f t="shared" si="138"/>
        <v>0</v>
      </c>
      <c r="L78" s="109">
        <f t="shared" ref="L78" si="139">L22/3.673</f>
        <v>0</v>
      </c>
      <c r="M78" s="187"/>
      <c r="S78" s="108">
        <f t="shared" ref="S78:AM78" si="140">S22/3.673</f>
        <v>20.369997277429896</v>
      </c>
      <c r="T78" s="32">
        <f t="shared" si="140"/>
        <v>20.369997277429896</v>
      </c>
      <c r="U78" s="32">
        <f t="shared" si="140"/>
        <v>0</v>
      </c>
      <c r="V78" s="109">
        <f t="shared" si="140"/>
        <v>2.0369997277429892E-2</v>
      </c>
      <c r="W78" s="108">
        <f t="shared" si="140"/>
        <v>0</v>
      </c>
      <c r="X78" s="32">
        <f t="shared" si="140"/>
        <v>0</v>
      </c>
      <c r="Y78" s="32">
        <f t="shared" si="140"/>
        <v>0</v>
      </c>
      <c r="Z78" s="109">
        <f t="shared" si="140"/>
        <v>0</v>
      </c>
      <c r="AA78" s="108">
        <f t="shared" si="140"/>
        <v>0</v>
      </c>
      <c r="AB78" s="32">
        <f t="shared" si="140"/>
        <v>0</v>
      </c>
      <c r="AC78" s="32">
        <f t="shared" si="140"/>
        <v>0</v>
      </c>
      <c r="AD78" s="109">
        <f t="shared" si="140"/>
        <v>0</v>
      </c>
      <c r="AE78" s="108">
        <f t="shared" si="140"/>
        <v>0</v>
      </c>
      <c r="AF78" s="32">
        <f t="shared" si="140"/>
        <v>0</v>
      </c>
      <c r="AG78" s="32">
        <f t="shared" si="140"/>
        <v>0</v>
      </c>
      <c r="AH78" s="109">
        <f t="shared" si="140"/>
        <v>0</v>
      </c>
      <c r="AI78" s="108">
        <f t="shared" si="140"/>
        <v>0</v>
      </c>
      <c r="AJ78" s="32">
        <f t="shared" si="140"/>
        <v>0</v>
      </c>
      <c r="AK78" s="32">
        <f t="shared" si="140"/>
        <v>0</v>
      </c>
      <c r="AL78" s="109">
        <f t="shared" si="140"/>
        <v>0</v>
      </c>
      <c r="AM78" s="108">
        <f t="shared" si="140"/>
        <v>0</v>
      </c>
      <c r="AN78" s="32">
        <f t="shared" si="78"/>
        <v>0</v>
      </c>
      <c r="AO78" s="32">
        <f t="shared" si="78"/>
        <v>0</v>
      </c>
      <c r="AP78" s="109">
        <f t="shared" si="78"/>
        <v>0</v>
      </c>
      <c r="AQ78" s="108">
        <f t="shared" ref="AQ78:AU78" si="141">AQ22/3.673</f>
        <v>0</v>
      </c>
      <c r="AR78" s="32">
        <f t="shared" si="141"/>
        <v>0</v>
      </c>
      <c r="AS78" s="32">
        <f t="shared" si="141"/>
        <v>0</v>
      </c>
      <c r="AT78" s="109">
        <f t="shared" si="141"/>
        <v>0</v>
      </c>
      <c r="AU78" s="32">
        <f t="shared" si="141"/>
        <v>0</v>
      </c>
      <c r="AV78" s="32">
        <f t="shared" ref="AV78:AY78" si="142">AV22/3.673</f>
        <v>0</v>
      </c>
      <c r="AW78" s="32">
        <f t="shared" si="142"/>
        <v>0</v>
      </c>
      <c r="AX78" s="109">
        <f t="shared" si="142"/>
        <v>0</v>
      </c>
      <c r="AY78" s="32">
        <f t="shared" si="142"/>
        <v>0</v>
      </c>
      <c r="AZ78" s="32">
        <f t="shared" ref="AZ78" si="143">AZ22/3.673</f>
        <v>0</v>
      </c>
    </row>
    <row r="79" spans="2:52" s="5" customFormat="1" ht="14.1" customHeight="1" x14ac:dyDescent="0.2">
      <c r="B79" s="8" t="s">
        <v>110</v>
      </c>
      <c r="C79" s="32">
        <f t="shared" ref="C79:K79" si="144">C23/3.673</f>
        <v>0</v>
      </c>
      <c r="D79" s="32">
        <f t="shared" si="144"/>
        <v>0</v>
      </c>
      <c r="E79" s="32">
        <f t="shared" si="144"/>
        <v>0</v>
      </c>
      <c r="F79" s="32">
        <f t="shared" si="144"/>
        <v>0</v>
      </c>
      <c r="G79" s="32">
        <f t="shared" si="144"/>
        <v>175.37435338959978</v>
      </c>
      <c r="H79" s="32">
        <f t="shared" si="144"/>
        <v>35.454669207732096</v>
      </c>
      <c r="I79" s="32">
        <f t="shared" si="144"/>
        <v>35.454669207732096</v>
      </c>
      <c r="J79" s="32">
        <f t="shared" si="144"/>
        <v>54.512659950993736</v>
      </c>
      <c r="K79" s="32">
        <f t="shared" si="144"/>
        <v>54.512659950993736</v>
      </c>
      <c r="L79" s="109">
        <f t="shared" ref="L79" si="145">L23/3.673</f>
        <v>54.45140212360468</v>
      </c>
      <c r="M79" s="187"/>
      <c r="S79" s="108">
        <f t="shared" ref="S79:AM79" si="146">S23/3.673</f>
        <v>0</v>
      </c>
      <c r="T79" s="32">
        <f t="shared" si="146"/>
        <v>0</v>
      </c>
      <c r="U79" s="32">
        <f t="shared" si="146"/>
        <v>0</v>
      </c>
      <c r="V79" s="109">
        <f t="shared" si="146"/>
        <v>0</v>
      </c>
      <c r="W79" s="108">
        <f t="shared" si="146"/>
        <v>0</v>
      </c>
      <c r="X79" s="32">
        <f t="shared" si="146"/>
        <v>0</v>
      </c>
      <c r="Y79" s="32">
        <f t="shared" si="146"/>
        <v>0</v>
      </c>
      <c r="Z79" s="109">
        <f t="shared" si="146"/>
        <v>0</v>
      </c>
      <c r="AA79" s="108">
        <f t="shared" si="146"/>
        <v>0</v>
      </c>
      <c r="AB79" s="32">
        <f t="shared" si="146"/>
        <v>135.37979852981215</v>
      </c>
      <c r="AC79" s="32">
        <f t="shared" si="146"/>
        <v>175.37435338959978</v>
      </c>
      <c r="AD79" s="109">
        <f t="shared" si="146"/>
        <v>175.37435338959978</v>
      </c>
      <c r="AE79" s="108">
        <f t="shared" si="146"/>
        <v>35.393411380343046</v>
      </c>
      <c r="AF79" s="32">
        <f t="shared" si="146"/>
        <v>35.393411380343046</v>
      </c>
      <c r="AG79" s="32">
        <f t="shared" si="146"/>
        <v>35.393411380343046</v>
      </c>
      <c r="AH79" s="109">
        <f t="shared" si="146"/>
        <v>35.454669207732096</v>
      </c>
      <c r="AI79" s="108">
        <f t="shared" si="146"/>
        <v>35.454669207732096</v>
      </c>
      <c r="AJ79" s="32">
        <f t="shared" si="146"/>
        <v>35.454669207732096</v>
      </c>
      <c r="AK79" s="32">
        <f t="shared" si="146"/>
        <v>35.454669207732096</v>
      </c>
      <c r="AL79" s="109">
        <f t="shared" si="146"/>
        <v>35.454669207732096</v>
      </c>
      <c r="AM79" s="108">
        <f t="shared" si="146"/>
        <v>35.454669207732096</v>
      </c>
      <c r="AN79" s="32">
        <f t="shared" si="78"/>
        <v>35.454669207732096</v>
      </c>
      <c r="AO79" s="32">
        <f t="shared" si="78"/>
        <v>54.512659950993736</v>
      </c>
      <c r="AP79" s="109">
        <f t="shared" si="78"/>
        <v>54.512659950993736</v>
      </c>
      <c r="AQ79" s="108">
        <f t="shared" ref="AQ79:AU79" si="147">AQ23/3.673</f>
        <v>54.512659950993736</v>
      </c>
      <c r="AR79" s="32">
        <f t="shared" si="147"/>
        <v>54.512659950993736</v>
      </c>
      <c r="AS79" s="32">
        <f t="shared" si="147"/>
        <v>54.512659950993736</v>
      </c>
      <c r="AT79" s="109">
        <f t="shared" si="147"/>
        <v>54.512659950993736</v>
      </c>
      <c r="AU79" s="32">
        <f t="shared" si="147"/>
        <v>54.45140212360468</v>
      </c>
      <c r="AV79" s="32">
        <f t="shared" ref="AV79:AY79" si="148">AV23/3.673</f>
        <v>54.45140212360468</v>
      </c>
      <c r="AW79" s="32">
        <f t="shared" si="148"/>
        <v>54.45140212360468</v>
      </c>
      <c r="AX79" s="109">
        <f t="shared" si="148"/>
        <v>54.45140212360468</v>
      </c>
      <c r="AY79" s="32">
        <f t="shared" si="148"/>
        <v>54.45140212360468</v>
      </c>
      <c r="AZ79" s="32">
        <f t="shared" ref="AZ79" si="149">AZ23/3.673</f>
        <v>54.45140212360468</v>
      </c>
    </row>
    <row r="80" spans="2:52" s="5" customFormat="1" ht="14.1" customHeight="1" x14ac:dyDescent="0.2">
      <c r="B80" s="8" t="s">
        <v>111</v>
      </c>
      <c r="C80" s="32">
        <f t="shared" ref="C80:K80" si="150">C24/3.673</f>
        <v>1043.6847263817044</v>
      </c>
      <c r="D80" s="32">
        <f t="shared" si="150"/>
        <v>758.35883473999456</v>
      </c>
      <c r="E80" s="32">
        <f t="shared" si="150"/>
        <v>1490.0514565750068</v>
      </c>
      <c r="F80" s="32">
        <f t="shared" si="150"/>
        <v>1292.1396678464471</v>
      </c>
      <c r="G80" s="32">
        <f t="shared" si="150"/>
        <v>584.07895453307924</v>
      </c>
      <c r="H80" s="32">
        <f t="shared" si="150"/>
        <v>578.6931663490335</v>
      </c>
      <c r="I80" s="32">
        <f t="shared" si="150"/>
        <v>712.52355023141854</v>
      </c>
      <c r="J80" s="32">
        <f t="shared" si="150"/>
        <v>815.12033759869314</v>
      </c>
      <c r="K80" s="32">
        <f t="shared" si="150"/>
        <v>744.36101279607954</v>
      </c>
      <c r="L80" s="109">
        <f t="shared" ref="L80" si="151">L24/3.673</f>
        <v>642.75905254560303</v>
      </c>
      <c r="M80" s="187"/>
      <c r="S80" s="108">
        <f t="shared" ref="S80:AM80" si="152">S24/3.673</f>
        <v>1293.7691260549959</v>
      </c>
      <c r="T80" s="32">
        <f t="shared" si="152"/>
        <v>1350.1246937108631</v>
      </c>
      <c r="U80" s="32">
        <f t="shared" si="152"/>
        <v>1438.7846447046011</v>
      </c>
      <c r="V80" s="109">
        <f t="shared" si="152"/>
        <v>1490.0514565750068</v>
      </c>
      <c r="W80" s="108">
        <f t="shared" si="152"/>
        <v>1228.3503947726654</v>
      </c>
      <c r="X80" s="32">
        <f t="shared" si="152"/>
        <v>1481.8894636536888</v>
      </c>
      <c r="Y80" s="32">
        <f t="shared" si="152"/>
        <v>1578.9286686632179</v>
      </c>
      <c r="Z80" s="109">
        <f t="shared" si="152"/>
        <v>1292.1396678464471</v>
      </c>
      <c r="AA80" s="108">
        <f t="shared" si="152"/>
        <v>1424.414919684182</v>
      </c>
      <c r="AB80" s="32">
        <f t="shared" si="152"/>
        <v>527.32180778655049</v>
      </c>
      <c r="AC80" s="32">
        <f t="shared" si="152"/>
        <v>905.30982847808332</v>
      </c>
      <c r="AD80" s="109">
        <f t="shared" si="152"/>
        <v>584.07895453307924</v>
      </c>
      <c r="AE80" s="108">
        <f t="shared" si="152"/>
        <v>584.66240130683366</v>
      </c>
      <c r="AF80" s="32">
        <f t="shared" si="152"/>
        <v>1028.610944731827</v>
      </c>
      <c r="AG80" s="32">
        <f t="shared" si="152"/>
        <v>819.65341682548319</v>
      </c>
      <c r="AH80" s="109">
        <f t="shared" si="152"/>
        <v>578.6931663490335</v>
      </c>
      <c r="AI80" s="108">
        <f t="shared" si="152"/>
        <v>1068.5548597876395</v>
      </c>
      <c r="AJ80" s="32">
        <f t="shared" si="152"/>
        <v>722.88510754151923</v>
      </c>
      <c r="AK80" s="32">
        <f t="shared" si="152"/>
        <v>781.9452763408658</v>
      </c>
      <c r="AL80" s="109">
        <f t="shared" si="152"/>
        <v>712.52355023141854</v>
      </c>
      <c r="AM80" s="108">
        <f t="shared" si="152"/>
        <v>477.07378164987745</v>
      </c>
      <c r="AN80" s="32">
        <f t="shared" si="78"/>
        <v>486.77566022325072</v>
      </c>
      <c r="AO80" s="32">
        <f t="shared" si="78"/>
        <v>823.4328886468827</v>
      </c>
      <c r="AP80" s="109">
        <f t="shared" si="78"/>
        <v>815.12033759869314</v>
      </c>
      <c r="AQ80" s="108">
        <f t="shared" ref="AQ80:AU80" si="153">AQ24/3.673</f>
        <v>924.28260277702145</v>
      </c>
      <c r="AR80" s="32">
        <f t="shared" si="153"/>
        <v>870.78083310645252</v>
      </c>
      <c r="AS80" s="32">
        <f t="shared" si="153"/>
        <v>878.38333787095019</v>
      </c>
      <c r="AT80" s="109">
        <f t="shared" si="153"/>
        <v>744.36101279607954</v>
      </c>
      <c r="AU80" s="32">
        <f t="shared" si="153"/>
        <v>718.73727198475365</v>
      </c>
      <c r="AV80" s="32">
        <f t="shared" ref="AV80:AY80" si="154">AV24/3.673</f>
        <v>613.92730737816498</v>
      </c>
      <c r="AW80" s="32">
        <f t="shared" si="154"/>
        <v>803.44486795534976</v>
      </c>
      <c r="AX80" s="109">
        <f t="shared" si="154"/>
        <v>642.75905254560303</v>
      </c>
      <c r="AY80" s="32">
        <f t="shared" si="154"/>
        <v>647.77566022325084</v>
      </c>
      <c r="AZ80" s="32">
        <f t="shared" ref="AZ80" si="155">AZ24/3.673</f>
        <v>596.47781105363458</v>
      </c>
    </row>
    <row r="81" spans="2:52" s="5" customFormat="1" ht="14.1" customHeight="1" x14ac:dyDescent="0.2">
      <c r="B81" s="5" t="s">
        <v>112</v>
      </c>
      <c r="C81" s="34">
        <f t="shared" ref="C81:K81" si="156">C25/3.673</f>
        <v>1888.7811053634632</v>
      </c>
      <c r="D81" s="34">
        <f t="shared" si="156"/>
        <v>1864.754968690444</v>
      </c>
      <c r="E81" s="34">
        <f t="shared" si="156"/>
        <v>2695.6650745984211</v>
      </c>
      <c r="F81" s="34">
        <f t="shared" si="156"/>
        <v>2523.9793084671933</v>
      </c>
      <c r="G81" s="34">
        <f t="shared" si="156"/>
        <v>1690.3558399128776</v>
      </c>
      <c r="H81" s="34">
        <f t="shared" si="156"/>
        <v>1963.1903076504218</v>
      </c>
      <c r="I81" s="34">
        <f t="shared" si="156"/>
        <v>2232.0400217805613</v>
      </c>
      <c r="J81" s="34">
        <f t="shared" si="156"/>
        <v>2399.5524094745442</v>
      </c>
      <c r="K81" s="34">
        <f t="shared" si="156"/>
        <v>2243.6305472365912</v>
      </c>
      <c r="L81" s="111">
        <f t="shared" ref="L81" si="157">L25/3.673</f>
        <v>2049.0310372992103</v>
      </c>
      <c r="M81" s="214"/>
      <c r="S81" s="110">
        <f t="shared" ref="S81:AM81" si="158">S25/3.673</f>
        <v>2527.4048461747889</v>
      </c>
      <c r="T81" s="34">
        <f t="shared" si="158"/>
        <v>2555.6547781105364</v>
      </c>
      <c r="U81" s="34">
        <f t="shared" si="158"/>
        <v>2670.7124965967873</v>
      </c>
      <c r="V81" s="111">
        <f t="shared" si="158"/>
        <v>2695.6650745984211</v>
      </c>
      <c r="W81" s="110">
        <f t="shared" si="158"/>
        <v>2485.9352028314729</v>
      </c>
      <c r="X81" s="34">
        <f t="shared" si="158"/>
        <v>2851.4625646610398</v>
      </c>
      <c r="Y81" s="34">
        <f t="shared" si="158"/>
        <v>3061.3438606044101</v>
      </c>
      <c r="Z81" s="111">
        <f t="shared" si="158"/>
        <v>2523.9793084671933</v>
      </c>
      <c r="AA81" s="110">
        <f t="shared" si="158"/>
        <v>2610.3267084127415</v>
      </c>
      <c r="AB81" s="34">
        <f t="shared" si="158"/>
        <v>1653.9716852708955</v>
      </c>
      <c r="AC81" s="34">
        <f t="shared" si="158"/>
        <v>1990.2616389872039</v>
      </c>
      <c r="AD81" s="111">
        <f t="shared" si="158"/>
        <v>1690.3558399128776</v>
      </c>
      <c r="AE81" s="110">
        <f t="shared" si="158"/>
        <v>1637.1276885379798</v>
      </c>
      <c r="AF81" s="34">
        <f t="shared" si="158"/>
        <v>2134.6087666757417</v>
      </c>
      <c r="AG81" s="34">
        <f t="shared" si="158"/>
        <v>2091.6947998910973</v>
      </c>
      <c r="AH81" s="111">
        <f t="shared" si="158"/>
        <v>1963.1903076504218</v>
      </c>
      <c r="AI81" s="110">
        <f t="shared" si="158"/>
        <v>2531.0144296215631</v>
      </c>
      <c r="AJ81" s="34">
        <f t="shared" si="158"/>
        <v>2276.2670841274162</v>
      </c>
      <c r="AK81" s="34">
        <f t="shared" si="158"/>
        <v>2343.3373264361562</v>
      </c>
      <c r="AL81" s="111">
        <f t="shared" si="158"/>
        <v>2232.0400217805613</v>
      </c>
      <c r="AM81" s="110">
        <f t="shared" si="158"/>
        <v>2096.5181050912061</v>
      </c>
      <c r="AN81" s="34">
        <f t="shared" si="78"/>
        <v>1972.8181323169072</v>
      </c>
      <c r="AO81" s="34">
        <f t="shared" si="78"/>
        <v>2455.8848352845084</v>
      </c>
      <c r="AP81" s="111">
        <f t="shared" si="78"/>
        <v>2399.5524094745442</v>
      </c>
      <c r="AQ81" s="110">
        <f t="shared" ref="AQ81:AU81" si="159">AQ25/3.673</f>
        <v>2561.1647154914235</v>
      </c>
      <c r="AR81" s="34">
        <f t="shared" si="159"/>
        <v>2450.8663218077868</v>
      </c>
      <c r="AS81" s="34">
        <f t="shared" si="159"/>
        <v>2584.0661584535806</v>
      </c>
      <c r="AT81" s="111">
        <f t="shared" si="159"/>
        <v>2243.6305472365912</v>
      </c>
      <c r="AU81" s="34">
        <f t="shared" si="159"/>
        <v>2215.2983936836372</v>
      </c>
      <c r="AV81" s="34">
        <f t="shared" ref="AV81:AY81" si="160">AV25/3.673</f>
        <v>2034.1875850803158</v>
      </c>
      <c r="AW81" s="34">
        <f t="shared" si="160"/>
        <v>2225.896542335965</v>
      </c>
      <c r="AX81" s="111">
        <f t="shared" si="160"/>
        <v>2049.0310372992103</v>
      </c>
      <c r="AY81" s="34">
        <f t="shared" si="160"/>
        <v>2216.3648243942284</v>
      </c>
      <c r="AZ81" s="34">
        <f t="shared" ref="AZ81" si="161">AZ25/3.673</f>
        <v>2755.5450585352569</v>
      </c>
    </row>
    <row r="82" spans="2:52" s="5" customFormat="1" ht="14.1" customHeight="1" x14ac:dyDescent="0.2">
      <c r="B82" s="5" t="s">
        <v>113</v>
      </c>
      <c r="C82" s="34">
        <f t="shared" ref="C82:K82" si="162">C26/3.673</f>
        <v>3114.153825210999</v>
      </c>
      <c r="D82" s="34">
        <f t="shared" si="162"/>
        <v>3366.6694799891097</v>
      </c>
      <c r="E82" s="34">
        <f t="shared" si="162"/>
        <v>4231.5153332425807</v>
      </c>
      <c r="F82" s="34">
        <f t="shared" si="162"/>
        <v>4091.029948271168</v>
      </c>
      <c r="G82" s="34">
        <f t="shared" si="162"/>
        <v>3375.605227334604</v>
      </c>
      <c r="H82" s="34">
        <f t="shared" si="162"/>
        <v>3751.437789273074</v>
      </c>
      <c r="I82" s="34">
        <f t="shared" si="162"/>
        <v>4361.1309556221067</v>
      </c>
      <c r="J82" s="34">
        <f t="shared" si="162"/>
        <v>5143.378437244759</v>
      </c>
      <c r="K82" s="34">
        <f t="shared" si="162"/>
        <v>4949.8486251020968</v>
      </c>
      <c r="L82" s="111">
        <f t="shared" ref="L82" si="163">L26/3.673</f>
        <v>4812.2420364824402</v>
      </c>
      <c r="M82" s="214"/>
      <c r="S82" s="110">
        <f t="shared" ref="S82:AM82" si="164">S26/3.673</f>
        <v>4017.0117070514566</v>
      </c>
      <c r="T82" s="34">
        <f t="shared" si="164"/>
        <v>4052.8616934386059</v>
      </c>
      <c r="U82" s="34">
        <f t="shared" si="164"/>
        <v>4184.0917506125779</v>
      </c>
      <c r="V82" s="111">
        <f t="shared" si="164"/>
        <v>4231.5153332425807</v>
      </c>
      <c r="W82" s="110">
        <f t="shared" si="164"/>
        <v>4015.4337054179146</v>
      </c>
      <c r="X82" s="34">
        <f t="shared" si="164"/>
        <v>4371.0530901170696</v>
      </c>
      <c r="Y82" s="34">
        <f t="shared" si="164"/>
        <v>4590.9741355839915</v>
      </c>
      <c r="Z82" s="111">
        <f t="shared" si="164"/>
        <v>4091.029948271168</v>
      </c>
      <c r="AA82" s="110">
        <f t="shared" si="164"/>
        <v>4209.4535801796901</v>
      </c>
      <c r="AB82" s="34">
        <f t="shared" si="164"/>
        <v>3300.5110264089294</v>
      </c>
      <c r="AC82" s="34">
        <f t="shared" si="164"/>
        <v>3607.6305472365912</v>
      </c>
      <c r="AD82" s="111">
        <f t="shared" si="164"/>
        <v>3375.6052273346031</v>
      </c>
      <c r="AE82" s="110">
        <f t="shared" si="164"/>
        <v>3369.1105363463107</v>
      </c>
      <c r="AF82" s="34">
        <f t="shared" si="164"/>
        <v>3845.6041383065608</v>
      </c>
      <c r="AG82" s="34">
        <f t="shared" si="164"/>
        <v>3834.7661312278788</v>
      </c>
      <c r="AH82" s="111">
        <f t="shared" si="164"/>
        <v>3751.4377892730736</v>
      </c>
      <c r="AI82" s="110">
        <f t="shared" si="164"/>
        <v>4348.1903076504223</v>
      </c>
      <c r="AJ82" s="34">
        <f t="shared" si="164"/>
        <v>4180.2273346038655</v>
      </c>
      <c r="AK82" s="34">
        <f t="shared" si="164"/>
        <v>4350.6335420637079</v>
      </c>
      <c r="AL82" s="111">
        <f t="shared" si="164"/>
        <v>4361.1309556221076</v>
      </c>
      <c r="AM82" s="110">
        <f t="shared" si="164"/>
        <v>4573.1916689354748</v>
      </c>
      <c r="AN82" s="34">
        <f t="shared" si="78"/>
        <v>4483.3354206370805</v>
      </c>
      <c r="AO82" s="34">
        <f t="shared" si="78"/>
        <v>4983.6901715219165</v>
      </c>
      <c r="AP82" s="111">
        <f t="shared" si="78"/>
        <v>5143.378437244759</v>
      </c>
      <c r="AQ82" s="110">
        <f t="shared" ref="AQ82:AU82" si="165">AQ26/3.673</f>
        <v>5292.0065341682548</v>
      </c>
      <c r="AR82" s="34">
        <f t="shared" si="165"/>
        <v>5181.7315545875308</v>
      </c>
      <c r="AS82" s="34">
        <f t="shared" si="165"/>
        <v>5338.6381704328896</v>
      </c>
      <c r="AT82" s="111">
        <f t="shared" si="165"/>
        <v>4949.8486251020968</v>
      </c>
      <c r="AU82" s="34">
        <f t="shared" si="165"/>
        <v>4938.6046828205835</v>
      </c>
      <c r="AV82" s="34">
        <f t="shared" ref="AV82:AY82" si="166">AV26/3.673</f>
        <v>4791.1791451129866</v>
      </c>
      <c r="AW82" s="34">
        <f t="shared" si="166"/>
        <v>5007.7982575551323</v>
      </c>
      <c r="AX82" s="111">
        <f t="shared" si="166"/>
        <v>4812.2420364824402</v>
      </c>
      <c r="AY82" s="34">
        <f t="shared" si="166"/>
        <v>4949.5967873672753</v>
      </c>
      <c r="AZ82" s="34">
        <f t="shared" ref="AZ82" si="167">AZ26/3.673</f>
        <v>5541.3011162537432</v>
      </c>
    </row>
    <row r="83" spans="2:52" s="5" customFormat="1" ht="14.1" customHeight="1" x14ac:dyDescent="0.2">
      <c r="C83" s="32"/>
      <c r="D83" s="32"/>
      <c r="E83" s="32"/>
      <c r="F83" s="32"/>
      <c r="G83" s="32"/>
      <c r="H83" s="32"/>
      <c r="I83" s="32"/>
      <c r="J83" s="32"/>
      <c r="K83" s="32"/>
      <c r="L83" s="109"/>
      <c r="M83" s="187"/>
      <c r="S83" s="108">
        <f t="shared" ref="S83:AM83" si="168">S27/3.673</f>
        <v>0</v>
      </c>
      <c r="T83" s="32">
        <f t="shared" si="168"/>
        <v>0</v>
      </c>
      <c r="U83" s="32">
        <f t="shared" si="168"/>
        <v>0</v>
      </c>
      <c r="V83" s="109">
        <f t="shared" si="168"/>
        <v>0</v>
      </c>
      <c r="W83" s="108">
        <f t="shared" si="168"/>
        <v>0</v>
      </c>
      <c r="X83" s="32">
        <f t="shared" si="168"/>
        <v>0</v>
      </c>
      <c r="Y83" s="32">
        <f t="shared" si="168"/>
        <v>0</v>
      </c>
      <c r="Z83" s="109">
        <f t="shared" si="168"/>
        <v>0</v>
      </c>
      <c r="AA83" s="108">
        <f t="shared" si="168"/>
        <v>0</v>
      </c>
      <c r="AB83" s="32">
        <f t="shared" si="168"/>
        <v>0</v>
      </c>
      <c r="AC83" s="32">
        <f t="shared" si="168"/>
        <v>0</v>
      </c>
      <c r="AD83" s="109">
        <f t="shared" si="168"/>
        <v>0</v>
      </c>
      <c r="AE83" s="108">
        <f t="shared" si="168"/>
        <v>0</v>
      </c>
      <c r="AF83" s="32">
        <f t="shared" si="168"/>
        <v>0</v>
      </c>
      <c r="AG83" s="32">
        <f t="shared" si="168"/>
        <v>0</v>
      </c>
      <c r="AH83" s="109">
        <f t="shared" si="168"/>
        <v>0</v>
      </c>
      <c r="AI83" s="108">
        <f t="shared" si="168"/>
        <v>0</v>
      </c>
      <c r="AJ83" s="32">
        <f t="shared" si="168"/>
        <v>0</v>
      </c>
      <c r="AK83" s="32">
        <f t="shared" si="168"/>
        <v>0</v>
      </c>
      <c r="AL83" s="109">
        <f t="shared" si="168"/>
        <v>0</v>
      </c>
      <c r="AM83" s="108">
        <f t="shared" si="168"/>
        <v>0</v>
      </c>
      <c r="AN83" s="32">
        <f t="shared" si="78"/>
        <v>0</v>
      </c>
      <c r="AO83" s="32">
        <f t="shared" si="78"/>
        <v>0</v>
      </c>
      <c r="AP83" s="109">
        <f t="shared" si="78"/>
        <v>0</v>
      </c>
      <c r="AQ83" s="108"/>
      <c r="AR83" s="32"/>
      <c r="AS83" s="32"/>
      <c r="AT83" s="109"/>
      <c r="AU83" s="32"/>
      <c r="AV83" s="32"/>
      <c r="AW83" s="32"/>
      <c r="AX83" s="109"/>
      <c r="AY83" s="32"/>
      <c r="AZ83" s="32"/>
    </row>
    <row r="84" spans="2:52" s="5" customFormat="1" ht="14.1" customHeight="1" x14ac:dyDescent="0.2">
      <c r="B84" s="5" t="s">
        <v>114</v>
      </c>
      <c r="C84" s="32"/>
      <c r="D84" s="32"/>
      <c r="E84" s="32"/>
      <c r="F84" s="32"/>
      <c r="G84" s="32"/>
      <c r="H84" s="32"/>
      <c r="I84" s="32"/>
      <c r="J84" s="32"/>
      <c r="K84" s="32"/>
      <c r="L84" s="109"/>
      <c r="M84" s="187"/>
      <c r="S84" s="108">
        <f t="shared" ref="S84:AM84" si="169">S28/3.673</f>
        <v>0</v>
      </c>
      <c r="T84" s="32">
        <f t="shared" si="169"/>
        <v>0</v>
      </c>
      <c r="U84" s="32">
        <f t="shared" si="169"/>
        <v>0</v>
      </c>
      <c r="V84" s="109">
        <f t="shared" si="169"/>
        <v>0</v>
      </c>
      <c r="W84" s="108">
        <f t="shared" si="169"/>
        <v>0</v>
      </c>
      <c r="X84" s="32">
        <f t="shared" si="169"/>
        <v>0</v>
      </c>
      <c r="Y84" s="32">
        <f t="shared" si="169"/>
        <v>0</v>
      </c>
      <c r="Z84" s="109">
        <f t="shared" si="169"/>
        <v>0</v>
      </c>
      <c r="AA84" s="108">
        <f t="shared" si="169"/>
        <v>0</v>
      </c>
      <c r="AB84" s="32">
        <f t="shared" si="169"/>
        <v>0</v>
      </c>
      <c r="AC84" s="32">
        <f t="shared" si="169"/>
        <v>0</v>
      </c>
      <c r="AD84" s="109">
        <f t="shared" si="169"/>
        <v>0</v>
      </c>
      <c r="AE84" s="108">
        <f t="shared" si="169"/>
        <v>0</v>
      </c>
      <c r="AF84" s="32">
        <f t="shared" si="169"/>
        <v>0</v>
      </c>
      <c r="AG84" s="32">
        <f t="shared" si="169"/>
        <v>0</v>
      </c>
      <c r="AH84" s="109">
        <f t="shared" si="169"/>
        <v>0</v>
      </c>
      <c r="AI84" s="108">
        <f t="shared" si="169"/>
        <v>0</v>
      </c>
      <c r="AJ84" s="32">
        <f t="shared" si="169"/>
        <v>0</v>
      </c>
      <c r="AK84" s="32">
        <f t="shared" si="169"/>
        <v>0</v>
      </c>
      <c r="AL84" s="109">
        <f t="shared" si="169"/>
        <v>0</v>
      </c>
      <c r="AM84" s="108">
        <f t="shared" si="169"/>
        <v>0</v>
      </c>
      <c r="AN84" s="32">
        <f t="shared" si="78"/>
        <v>0</v>
      </c>
      <c r="AO84" s="32">
        <f t="shared" si="78"/>
        <v>0</v>
      </c>
      <c r="AP84" s="109">
        <f t="shared" si="78"/>
        <v>0</v>
      </c>
      <c r="AQ84" s="108"/>
      <c r="AR84" s="32"/>
      <c r="AS84" s="32"/>
      <c r="AT84" s="109"/>
      <c r="AU84" s="32"/>
      <c r="AV84" s="32"/>
      <c r="AW84" s="32"/>
      <c r="AX84" s="109"/>
      <c r="AY84" s="32"/>
      <c r="AZ84" s="32"/>
    </row>
    <row r="85" spans="2:52" s="5" customFormat="1" ht="14.1" customHeight="1" x14ac:dyDescent="0.2">
      <c r="B85" s="5" t="s">
        <v>115</v>
      </c>
      <c r="C85" s="32"/>
      <c r="D85" s="32"/>
      <c r="E85" s="32"/>
      <c r="F85" s="32"/>
      <c r="G85" s="32"/>
      <c r="H85" s="32"/>
      <c r="I85" s="32"/>
      <c r="J85" s="32"/>
      <c r="K85" s="32"/>
      <c r="L85" s="190"/>
      <c r="M85" s="187"/>
      <c r="S85" s="211">
        <f t="shared" ref="S85:AM85" si="170">S29/3.673</f>
        <v>0</v>
      </c>
      <c r="T85" s="5">
        <f t="shared" si="170"/>
        <v>0</v>
      </c>
      <c r="U85" s="5">
        <f t="shared" si="170"/>
        <v>0</v>
      </c>
      <c r="V85" s="190">
        <f t="shared" si="170"/>
        <v>0</v>
      </c>
      <c r="W85" s="211">
        <f t="shared" si="170"/>
        <v>0</v>
      </c>
      <c r="X85" s="5">
        <f t="shared" si="170"/>
        <v>0</v>
      </c>
      <c r="Y85" s="5">
        <f t="shared" si="170"/>
        <v>0</v>
      </c>
      <c r="Z85" s="190">
        <f t="shared" si="170"/>
        <v>0</v>
      </c>
      <c r="AA85" s="211">
        <f t="shared" si="170"/>
        <v>0</v>
      </c>
      <c r="AB85" s="5">
        <f t="shared" si="170"/>
        <v>0</v>
      </c>
      <c r="AC85" s="5">
        <f t="shared" si="170"/>
        <v>0</v>
      </c>
      <c r="AD85" s="190">
        <f t="shared" si="170"/>
        <v>0</v>
      </c>
      <c r="AE85" s="211">
        <f t="shared" si="170"/>
        <v>0</v>
      </c>
      <c r="AF85" s="5">
        <f t="shared" si="170"/>
        <v>0</v>
      </c>
      <c r="AG85" s="5">
        <f t="shared" si="170"/>
        <v>0</v>
      </c>
      <c r="AH85" s="190">
        <f t="shared" si="170"/>
        <v>0</v>
      </c>
      <c r="AI85" s="211">
        <f t="shared" si="170"/>
        <v>0</v>
      </c>
      <c r="AJ85" s="5">
        <f t="shared" si="170"/>
        <v>0</v>
      </c>
      <c r="AK85" s="5">
        <f t="shared" si="170"/>
        <v>0</v>
      </c>
      <c r="AL85" s="190">
        <f t="shared" si="170"/>
        <v>0</v>
      </c>
      <c r="AM85" s="211">
        <f t="shared" si="170"/>
        <v>0</v>
      </c>
      <c r="AN85" s="5">
        <f t="shared" si="78"/>
        <v>0</v>
      </c>
      <c r="AO85" s="5">
        <f t="shared" si="78"/>
        <v>0</v>
      </c>
      <c r="AP85" s="190">
        <f t="shared" si="78"/>
        <v>0</v>
      </c>
      <c r="AQ85" s="211"/>
      <c r="AT85" s="190"/>
      <c r="AX85" s="190"/>
    </row>
    <row r="86" spans="2:52" s="5" customFormat="1" ht="14.1" customHeight="1" x14ac:dyDescent="0.2">
      <c r="B86" s="8" t="s">
        <v>116</v>
      </c>
      <c r="C86" s="32">
        <f t="shared" ref="C86:K86" si="171">C30/3.673</f>
        <v>272.2570106180234</v>
      </c>
      <c r="D86" s="32">
        <f t="shared" si="171"/>
        <v>272.2570106180234</v>
      </c>
      <c r="E86" s="32">
        <f t="shared" si="171"/>
        <v>272.2570106180234</v>
      </c>
      <c r="F86" s="32">
        <f t="shared" si="171"/>
        <v>272.2570106180234</v>
      </c>
      <c r="G86" s="32">
        <f t="shared" si="171"/>
        <v>272.2570106180234</v>
      </c>
      <c r="H86" s="32">
        <f t="shared" si="171"/>
        <v>272.2570106180234</v>
      </c>
      <c r="I86" s="32">
        <f t="shared" si="171"/>
        <v>272.2570106180234</v>
      </c>
      <c r="J86" s="32">
        <f t="shared" si="171"/>
        <v>272.2570106180234</v>
      </c>
      <c r="K86" s="32">
        <f t="shared" si="171"/>
        <v>272.2570106180234</v>
      </c>
      <c r="L86" s="109">
        <f t="shared" ref="L86" si="172">L30/3.673</f>
        <v>272.2570106180234</v>
      </c>
      <c r="M86" s="187"/>
      <c r="S86" s="108">
        <f t="shared" ref="S86:AM86" si="173">S30/3.673</f>
        <v>272.2570106180234</v>
      </c>
      <c r="T86" s="32">
        <f t="shared" si="173"/>
        <v>272.2570106180234</v>
      </c>
      <c r="U86" s="32">
        <f t="shared" si="173"/>
        <v>272.2570106180234</v>
      </c>
      <c r="V86" s="109">
        <f t="shared" si="173"/>
        <v>272.2570106180234</v>
      </c>
      <c r="W86" s="108">
        <f t="shared" si="173"/>
        <v>272.2570106180234</v>
      </c>
      <c r="X86" s="32">
        <f t="shared" si="173"/>
        <v>272.2570106180234</v>
      </c>
      <c r="Y86" s="32">
        <f t="shared" si="173"/>
        <v>272.2570106180234</v>
      </c>
      <c r="Z86" s="109">
        <f t="shared" si="173"/>
        <v>272.2570106180234</v>
      </c>
      <c r="AA86" s="108">
        <f t="shared" si="173"/>
        <v>272.2570106180234</v>
      </c>
      <c r="AB86" s="32">
        <f t="shared" si="173"/>
        <v>272.2570106180234</v>
      </c>
      <c r="AC86" s="32">
        <f t="shared" si="173"/>
        <v>272.2570106180234</v>
      </c>
      <c r="AD86" s="109">
        <f t="shared" si="173"/>
        <v>272.2570106180234</v>
      </c>
      <c r="AE86" s="108">
        <f t="shared" si="173"/>
        <v>272.2570106180234</v>
      </c>
      <c r="AF86" s="32">
        <f t="shared" si="173"/>
        <v>272.2570106180234</v>
      </c>
      <c r="AG86" s="32">
        <f t="shared" si="173"/>
        <v>272.2570106180234</v>
      </c>
      <c r="AH86" s="109">
        <f t="shared" si="173"/>
        <v>272.2570106180234</v>
      </c>
      <c r="AI86" s="108">
        <f t="shared" si="173"/>
        <v>272.2570106180234</v>
      </c>
      <c r="AJ86" s="32">
        <f t="shared" si="173"/>
        <v>272.2570106180234</v>
      </c>
      <c r="AK86" s="32">
        <f t="shared" si="173"/>
        <v>272.2570106180234</v>
      </c>
      <c r="AL86" s="109">
        <f t="shared" si="173"/>
        <v>272.2570106180234</v>
      </c>
      <c r="AM86" s="108">
        <f t="shared" si="173"/>
        <v>272.2570106180234</v>
      </c>
      <c r="AN86" s="32">
        <f t="shared" ref="AN86:AP105" si="174">AN30/3.673</f>
        <v>272.2570106180234</v>
      </c>
      <c r="AO86" s="32">
        <f t="shared" si="174"/>
        <v>272.2570106180234</v>
      </c>
      <c r="AP86" s="109">
        <f t="shared" si="174"/>
        <v>272.2570106180234</v>
      </c>
      <c r="AQ86" s="108">
        <f t="shared" ref="AQ86:AV87" si="175">AQ30/3.673</f>
        <v>272.2570106180234</v>
      </c>
      <c r="AR86" s="32">
        <f t="shared" si="175"/>
        <v>272.2570106180234</v>
      </c>
      <c r="AS86" s="32">
        <f t="shared" si="175"/>
        <v>272.2570106180234</v>
      </c>
      <c r="AT86" s="109">
        <f t="shared" si="175"/>
        <v>272.2570106180234</v>
      </c>
      <c r="AU86" s="32">
        <f t="shared" si="175"/>
        <v>272.2570106180234</v>
      </c>
      <c r="AV86" s="32">
        <f t="shared" si="175"/>
        <v>272.2570106180234</v>
      </c>
      <c r="AW86" s="32">
        <f t="shared" ref="AW86:AY86" si="176">AW30/3.673</f>
        <v>272.2570106180234</v>
      </c>
      <c r="AX86" s="109">
        <f t="shared" si="176"/>
        <v>272.2570106180234</v>
      </c>
      <c r="AY86" s="32">
        <f t="shared" si="176"/>
        <v>272.2570106180234</v>
      </c>
      <c r="AZ86" s="32">
        <f t="shared" ref="AZ86" si="177">AZ30/3.673</f>
        <v>272.2570106180234</v>
      </c>
    </row>
    <row r="87" spans="2:52" s="5" customFormat="1" ht="14.1" customHeight="1" x14ac:dyDescent="0.2">
      <c r="B87" s="8" t="s">
        <v>289</v>
      </c>
      <c r="C87" s="32"/>
      <c r="D87" s="32"/>
      <c r="E87" s="32">
        <f t="shared" ref="E87:K87" si="178">E31/3.673</f>
        <v>0</v>
      </c>
      <c r="F87" s="32">
        <f t="shared" si="178"/>
        <v>0</v>
      </c>
      <c r="G87" s="32">
        <f t="shared" si="178"/>
        <v>0</v>
      </c>
      <c r="H87" s="32">
        <f t="shared" si="178"/>
        <v>0</v>
      </c>
      <c r="I87" s="32">
        <f t="shared" si="178"/>
        <v>0</v>
      </c>
      <c r="J87" s="32">
        <f t="shared" si="178"/>
        <v>0</v>
      </c>
      <c r="K87" s="32">
        <f t="shared" si="178"/>
        <v>0</v>
      </c>
      <c r="L87" s="109">
        <f t="shared" ref="L87" si="179">L31/3.673</f>
        <v>-2.8529812142662672</v>
      </c>
      <c r="M87" s="187"/>
      <c r="S87" s="108">
        <f t="shared" ref="S87:AM87" si="180">S31/3.673</f>
        <v>0</v>
      </c>
      <c r="T87" s="32">
        <f t="shared" si="180"/>
        <v>0</v>
      </c>
      <c r="U87" s="32">
        <f t="shared" si="180"/>
        <v>0</v>
      </c>
      <c r="V87" s="109">
        <f t="shared" si="180"/>
        <v>0</v>
      </c>
      <c r="W87" s="108">
        <f t="shared" si="180"/>
        <v>0</v>
      </c>
      <c r="X87" s="32">
        <f t="shared" si="180"/>
        <v>0</v>
      </c>
      <c r="Y87" s="32">
        <f t="shared" si="180"/>
        <v>0</v>
      </c>
      <c r="Z87" s="109">
        <f t="shared" si="180"/>
        <v>0</v>
      </c>
      <c r="AA87" s="108">
        <f t="shared" si="180"/>
        <v>0</v>
      </c>
      <c r="AB87" s="32">
        <f t="shared" si="180"/>
        <v>0</v>
      </c>
      <c r="AC87" s="32">
        <f t="shared" si="180"/>
        <v>0</v>
      </c>
      <c r="AD87" s="109">
        <f t="shared" si="180"/>
        <v>0</v>
      </c>
      <c r="AE87" s="108">
        <f t="shared" si="180"/>
        <v>0</v>
      </c>
      <c r="AF87" s="32">
        <f t="shared" si="180"/>
        <v>0</v>
      </c>
      <c r="AG87" s="32">
        <f t="shared" si="180"/>
        <v>0</v>
      </c>
      <c r="AH87" s="109">
        <f t="shared" si="180"/>
        <v>0</v>
      </c>
      <c r="AI87" s="108">
        <f t="shared" si="180"/>
        <v>0</v>
      </c>
      <c r="AJ87" s="32">
        <f t="shared" si="180"/>
        <v>0</v>
      </c>
      <c r="AK87" s="32">
        <f t="shared" si="180"/>
        <v>0</v>
      </c>
      <c r="AL87" s="109">
        <f t="shared" si="180"/>
        <v>0</v>
      </c>
      <c r="AM87" s="108">
        <f t="shared" si="180"/>
        <v>0</v>
      </c>
      <c r="AN87" s="32">
        <f t="shared" si="174"/>
        <v>0</v>
      </c>
      <c r="AO87" s="32">
        <f t="shared" si="174"/>
        <v>0</v>
      </c>
      <c r="AP87" s="109">
        <f t="shared" si="174"/>
        <v>0</v>
      </c>
      <c r="AQ87" s="108">
        <f t="shared" si="175"/>
        <v>0</v>
      </c>
      <c r="AR87" s="32">
        <f t="shared" si="175"/>
        <v>0</v>
      </c>
      <c r="AS87" s="32">
        <f t="shared" si="175"/>
        <v>0</v>
      </c>
      <c r="AT87" s="109">
        <f t="shared" si="175"/>
        <v>0</v>
      </c>
      <c r="AU87" s="32">
        <f t="shared" si="175"/>
        <v>0</v>
      </c>
      <c r="AV87" s="32">
        <f t="shared" si="175"/>
        <v>-4.1864960522733465</v>
      </c>
      <c r="AW87" s="32">
        <f t="shared" ref="AW87:AY87" si="181">AW31/3.673</f>
        <v>-4.5303566566839093</v>
      </c>
      <c r="AX87" s="109">
        <f t="shared" si="181"/>
        <v>-2.8529812142662672</v>
      </c>
      <c r="AY87" s="32">
        <f t="shared" si="181"/>
        <v>-3.4666485161992924</v>
      </c>
      <c r="AZ87" s="32">
        <f t="shared" ref="AZ87" si="182">AZ31/3.673</f>
        <v>-3.277157636809148</v>
      </c>
    </row>
    <row r="88" spans="2:52" s="5" customFormat="1" ht="14.1" customHeight="1" x14ac:dyDescent="0.2">
      <c r="B88" s="8" t="s">
        <v>117</v>
      </c>
      <c r="C88" s="32">
        <f t="shared" ref="C88:K89" si="183">C32/3.673</f>
        <v>90.752246120337603</v>
      </c>
      <c r="D88" s="32">
        <f t="shared" si="183"/>
        <v>136.1285053090117</v>
      </c>
      <c r="E88" s="32">
        <f t="shared" si="183"/>
        <v>136.1285053090117</v>
      </c>
      <c r="F88" s="32">
        <f t="shared" si="183"/>
        <v>136.1285053090117</v>
      </c>
      <c r="G88" s="32">
        <f t="shared" si="183"/>
        <v>136.1285053090117</v>
      </c>
      <c r="H88" s="32">
        <f t="shared" si="183"/>
        <v>136.1285053090117</v>
      </c>
      <c r="I88" s="32">
        <f t="shared" si="183"/>
        <v>136.1285053090117</v>
      </c>
      <c r="J88" s="32">
        <f t="shared" si="183"/>
        <v>137.19602504764498</v>
      </c>
      <c r="K88" s="32">
        <f t="shared" si="183"/>
        <v>137.8714946909883</v>
      </c>
      <c r="L88" s="109">
        <f t="shared" ref="L88" si="184">L32/3.673</f>
        <v>138.52899537163083</v>
      </c>
      <c r="M88" s="187"/>
      <c r="S88" s="108">
        <f t="shared" ref="S88:AM89" si="185">S32/3.673</f>
        <v>136.1285053090117</v>
      </c>
      <c r="T88" s="32">
        <f t="shared" si="185"/>
        <v>136.1285053090117</v>
      </c>
      <c r="U88" s="32">
        <f t="shared" si="185"/>
        <v>136.1285053090117</v>
      </c>
      <c r="V88" s="109">
        <f t="shared" si="185"/>
        <v>136.1285053090117</v>
      </c>
      <c r="W88" s="108">
        <f t="shared" si="185"/>
        <v>136.1285053090117</v>
      </c>
      <c r="X88" s="32">
        <f t="shared" si="185"/>
        <v>136.1285053090117</v>
      </c>
      <c r="Y88" s="32">
        <f t="shared" si="185"/>
        <v>136.1285053090117</v>
      </c>
      <c r="Z88" s="109">
        <f t="shared" si="185"/>
        <v>136.1285053090117</v>
      </c>
      <c r="AA88" s="108">
        <f t="shared" si="185"/>
        <v>136.1285053090117</v>
      </c>
      <c r="AB88" s="32">
        <f t="shared" si="185"/>
        <v>136.1285053090117</v>
      </c>
      <c r="AC88" s="32">
        <f t="shared" si="185"/>
        <v>136.1285053090117</v>
      </c>
      <c r="AD88" s="109">
        <f t="shared" si="185"/>
        <v>136.1285053090117</v>
      </c>
      <c r="AE88" s="108">
        <f t="shared" si="185"/>
        <v>136.1285053090117</v>
      </c>
      <c r="AF88" s="32">
        <f t="shared" si="185"/>
        <v>136.1285053090117</v>
      </c>
      <c r="AG88" s="32">
        <f t="shared" si="185"/>
        <v>136.1285053090117</v>
      </c>
      <c r="AH88" s="109">
        <f t="shared" si="185"/>
        <v>136.1285053090117</v>
      </c>
      <c r="AI88" s="108">
        <f t="shared" si="185"/>
        <v>136.1285053090117</v>
      </c>
      <c r="AJ88" s="32">
        <f t="shared" si="185"/>
        <v>136.1285053090117</v>
      </c>
      <c r="AK88" s="32">
        <f t="shared" si="185"/>
        <v>136.1285053090117</v>
      </c>
      <c r="AL88" s="109">
        <f t="shared" si="185"/>
        <v>136.1285053090117</v>
      </c>
      <c r="AM88" s="108">
        <f t="shared" si="185"/>
        <v>136.1285053090117</v>
      </c>
      <c r="AN88" s="32">
        <f t="shared" si="174"/>
        <v>137.17315545875306</v>
      </c>
      <c r="AO88" s="32">
        <f t="shared" si="174"/>
        <v>137.17315545875306</v>
      </c>
      <c r="AP88" s="109">
        <f t="shared" si="174"/>
        <v>137.19602504764498</v>
      </c>
      <c r="AQ88" s="108">
        <f t="shared" ref="AQ88:AU89" si="186">AQ32/3.673</f>
        <v>137.19602504764498</v>
      </c>
      <c r="AR88" s="32">
        <f t="shared" si="186"/>
        <v>137.8714946909883</v>
      </c>
      <c r="AS88" s="32">
        <f t="shared" si="186"/>
        <v>137.8714946909883</v>
      </c>
      <c r="AT88" s="109">
        <f t="shared" si="186"/>
        <v>137.8714946909883</v>
      </c>
      <c r="AU88" s="32">
        <f t="shared" si="186"/>
        <v>137.8714946909883</v>
      </c>
      <c r="AV88" s="32">
        <f t="shared" ref="AV88:AY89" si="187">AV32/3.673</f>
        <v>138.52899537163083</v>
      </c>
      <c r="AW88" s="32">
        <f t="shared" si="187"/>
        <v>138.52899537163083</v>
      </c>
      <c r="AX88" s="109">
        <f t="shared" si="187"/>
        <v>138.52899537163083</v>
      </c>
      <c r="AY88" s="32">
        <f t="shared" si="187"/>
        <v>138.52899537163083</v>
      </c>
      <c r="AZ88" s="32">
        <f t="shared" ref="AZ88" si="188">AZ32/3.673</f>
        <v>138.52899537163083</v>
      </c>
    </row>
    <row r="89" spans="2:52" s="5" customFormat="1" ht="14.1" customHeight="1" x14ac:dyDescent="0.2">
      <c r="B89" s="8" t="s">
        <v>290</v>
      </c>
      <c r="C89" s="32"/>
      <c r="D89" s="32"/>
      <c r="E89" s="32">
        <f t="shared" si="183"/>
        <v>0</v>
      </c>
      <c r="F89" s="32">
        <f t="shared" si="183"/>
        <v>0</v>
      </c>
      <c r="G89" s="32">
        <f t="shared" si="183"/>
        <v>0</v>
      </c>
      <c r="H89" s="32">
        <f t="shared" si="183"/>
        <v>0</v>
      </c>
      <c r="I89" s="32">
        <f t="shared" si="183"/>
        <v>0</v>
      </c>
      <c r="J89" s="32">
        <f t="shared" si="183"/>
        <v>0</v>
      </c>
      <c r="K89" s="32">
        <f t="shared" si="183"/>
        <v>0</v>
      </c>
      <c r="L89" s="109">
        <f t="shared" ref="L89" si="189">L33/3.673</f>
        <v>-6.9970051728832014E-2</v>
      </c>
      <c r="M89" s="187"/>
      <c r="S89" s="108">
        <f t="shared" si="185"/>
        <v>0</v>
      </c>
      <c r="T89" s="32">
        <f t="shared" si="185"/>
        <v>0</v>
      </c>
      <c r="U89" s="32">
        <f t="shared" si="185"/>
        <v>0</v>
      </c>
      <c r="V89" s="109">
        <f t="shared" si="185"/>
        <v>0</v>
      </c>
      <c r="W89" s="108">
        <f t="shared" si="185"/>
        <v>0</v>
      </c>
      <c r="X89" s="32">
        <f t="shared" si="185"/>
        <v>0</v>
      </c>
      <c r="Y89" s="32">
        <f t="shared" si="185"/>
        <v>0</v>
      </c>
      <c r="Z89" s="109">
        <f t="shared" si="185"/>
        <v>0</v>
      </c>
      <c r="AA89" s="108">
        <f t="shared" si="185"/>
        <v>0</v>
      </c>
      <c r="AB89" s="32">
        <f t="shared" si="185"/>
        <v>0</v>
      </c>
      <c r="AC89" s="32">
        <f t="shared" si="185"/>
        <v>0</v>
      </c>
      <c r="AD89" s="109">
        <f t="shared" si="185"/>
        <v>0</v>
      </c>
      <c r="AE89" s="108">
        <f t="shared" si="185"/>
        <v>0</v>
      </c>
      <c r="AF89" s="32">
        <f t="shared" si="185"/>
        <v>0</v>
      </c>
      <c r="AG89" s="32">
        <f t="shared" si="185"/>
        <v>0</v>
      </c>
      <c r="AH89" s="109">
        <f t="shared" si="185"/>
        <v>0</v>
      </c>
      <c r="AI89" s="108">
        <f t="shared" si="185"/>
        <v>0</v>
      </c>
      <c r="AJ89" s="32">
        <f t="shared" si="185"/>
        <v>0</v>
      </c>
      <c r="AK89" s="32">
        <f t="shared" si="185"/>
        <v>0</v>
      </c>
      <c r="AL89" s="109">
        <f t="shared" si="185"/>
        <v>0</v>
      </c>
      <c r="AM89" s="108">
        <f t="shared" si="185"/>
        <v>0</v>
      </c>
      <c r="AN89" s="32">
        <f t="shared" si="174"/>
        <v>0</v>
      </c>
      <c r="AO89" s="32">
        <f t="shared" si="174"/>
        <v>0</v>
      </c>
      <c r="AP89" s="109">
        <f t="shared" si="174"/>
        <v>0</v>
      </c>
      <c r="AQ89" s="108">
        <f t="shared" si="186"/>
        <v>0</v>
      </c>
      <c r="AR89" s="32">
        <f t="shared" si="186"/>
        <v>0</v>
      </c>
      <c r="AS89" s="32">
        <f t="shared" si="186"/>
        <v>0</v>
      </c>
      <c r="AT89" s="109">
        <f t="shared" si="186"/>
        <v>0</v>
      </c>
      <c r="AU89" s="32">
        <f t="shared" si="186"/>
        <v>0</v>
      </c>
      <c r="AV89" s="32">
        <f t="shared" si="187"/>
        <v>2.9131500136128505E-2</v>
      </c>
      <c r="AW89" s="32">
        <f t="shared" si="187"/>
        <v>1.9057990743261638E-3</v>
      </c>
      <c r="AX89" s="109">
        <f t="shared" si="187"/>
        <v>-6.9970051728832014E-2</v>
      </c>
      <c r="AY89" s="32">
        <f t="shared" si="187"/>
        <v>-0.15219166893547509</v>
      </c>
      <c r="AZ89" s="32">
        <f t="shared" ref="AZ89" si="190">AZ33/3.673</f>
        <v>2.1236046828205825E-2</v>
      </c>
    </row>
    <row r="90" spans="2:52" s="5" customFormat="1" ht="14.1" customHeight="1" x14ac:dyDescent="0.2">
      <c r="B90" s="8" t="s">
        <v>118</v>
      </c>
      <c r="C90" s="32">
        <f t="shared" ref="C90:K90" si="191">C34/3.673</f>
        <v>1716.4219983664577</v>
      </c>
      <c r="D90" s="32">
        <f t="shared" si="191"/>
        <v>0</v>
      </c>
      <c r="E90" s="32">
        <f t="shared" si="191"/>
        <v>0</v>
      </c>
      <c r="F90" s="32">
        <f t="shared" si="191"/>
        <v>0</v>
      </c>
      <c r="G90" s="32">
        <f t="shared" si="191"/>
        <v>0</v>
      </c>
      <c r="H90" s="32">
        <f t="shared" si="191"/>
        <v>0</v>
      </c>
      <c r="I90" s="32">
        <f t="shared" si="191"/>
        <v>0</v>
      </c>
      <c r="J90" s="32">
        <f t="shared" si="191"/>
        <v>0</v>
      </c>
      <c r="K90" s="32">
        <f t="shared" si="191"/>
        <v>0</v>
      </c>
      <c r="L90" s="109">
        <f t="shared" ref="L90" si="192">L34/3.673</f>
        <v>0</v>
      </c>
      <c r="M90" s="187"/>
      <c r="S90" s="108">
        <f t="shared" ref="S90:AM90" si="193">S34/3.673</f>
        <v>0</v>
      </c>
      <c r="T90" s="32">
        <f t="shared" si="193"/>
        <v>0</v>
      </c>
      <c r="U90" s="32">
        <f t="shared" si="193"/>
        <v>0</v>
      </c>
      <c r="V90" s="109">
        <f t="shared" si="193"/>
        <v>0</v>
      </c>
      <c r="W90" s="108">
        <f t="shared" si="193"/>
        <v>0</v>
      </c>
      <c r="X90" s="32">
        <f t="shared" si="193"/>
        <v>0</v>
      </c>
      <c r="Y90" s="32">
        <f t="shared" si="193"/>
        <v>0</v>
      </c>
      <c r="Z90" s="109">
        <f t="shared" si="193"/>
        <v>0</v>
      </c>
      <c r="AA90" s="108">
        <f t="shared" si="193"/>
        <v>0</v>
      </c>
      <c r="AB90" s="32">
        <f t="shared" si="193"/>
        <v>0</v>
      </c>
      <c r="AC90" s="32">
        <f t="shared" si="193"/>
        <v>0</v>
      </c>
      <c r="AD90" s="109">
        <f t="shared" si="193"/>
        <v>0</v>
      </c>
      <c r="AE90" s="108">
        <f t="shared" si="193"/>
        <v>0</v>
      </c>
      <c r="AF90" s="32">
        <f t="shared" si="193"/>
        <v>0</v>
      </c>
      <c r="AG90" s="32">
        <f t="shared" si="193"/>
        <v>0</v>
      </c>
      <c r="AH90" s="109">
        <f t="shared" si="193"/>
        <v>0</v>
      </c>
      <c r="AI90" s="108">
        <f t="shared" si="193"/>
        <v>0</v>
      </c>
      <c r="AJ90" s="32">
        <f t="shared" si="193"/>
        <v>0</v>
      </c>
      <c r="AK90" s="32">
        <f t="shared" si="193"/>
        <v>0</v>
      </c>
      <c r="AL90" s="109">
        <f t="shared" si="193"/>
        <v>0</v>
      </c>
      <c r="AM90" s="108">
        <f t="shared" si="193"/>
        <v>0</v>
      </c>
      <c r="AN90" s="32">
        <f t="shared" si="174"/>
        <v>0</v>
      </c>
      <c r="AO90" s="32">
        <f t="shared" si="174"/>
        <v>0</v>
      </c>
      <c r="AP90" s="109">
        <f t="shared" si="174"/>
        <v>0</v>
      </c>
      <c r="AQ90" s="108">
        <f t="shared" ref="AQ90:AU90" si="194">AQ34/3.673</f>
        <v>0</v>
      </c>
      <c r="AR90" s="32">
        <f t="shared" si="194"/>
        <v>0</v>
      </c>
      <c r="AS90" s="32">
        <f t="shared" si="194"/>
        <v>0</v>
      </c>
      <c r="AT90" s="109">
        <f t="shared" si="194"/>
        <v>0</v>
      </c>
      <c r="AU90" s="32">
        <f t="shared" si="194"/>
        <v>0</v>
      </c>
      <c r="AV90" s="32">
        <f t="shared" ref="AV90:AY90" si="195">AV34/3.673</f>
        <v>0</v>
      </c>
      <c r="AW90" s="32">
        <f t="shared" si="195"/>
        <v>0</v>
      </c>
      <c r="AX90" s="109">
        <f t="shared" si="195"/>
        <v>0</v>
      </c>
      <c r="AY90" s="32">
        <f t="shared" si="195"/>
        <v>0</v>
      </c>
      <c r="AZ90" s="32">
        <f t="shared" ref="AZ90" si="196">AZ34/3.673</f>
        <v>0</v>
      </c>
    </row>
    <row r="91" spans="2:52" s="5" customFormat="1" ht="14.1" customHeight="1" x14ac:dyDescent="0.2">
      <c r="B91" s="8" t="s">
        <v>119</v>
      </c>
      <c r="C91" s="32">
        <f t="shared" ref="C91:K91" si="197">C35/3.673</f>
        <v>0</v>
      </c>
      <c r="D91" s="32">
        <f t="shared" si="197"/>
        <v>0</v>
      </c>
      <c r="E91" s="32">
        <f t="shared" si="197"/>
        <v>0</v>
      </c>
      <c r="F91" s="32">
        <f t="shared" si="197"/>
        <v>-31.180234141029132</v>
      </c>
      <c r="G91" s="32">
        <f t="shared" si="197"/>
        <v>-41.239041655322623</v>
      </c>
      <c r="H91" s="32">
        <f t="shared" si="197"/>
        <v>-17.851075415191939</v>
      </c>
      <c r="I91" s="32">
        <f t="shared" si="197"/>
        <v>0</v>
      </c>
      <c r="J91" s="32">
        <f t="shared" si="197"/>
        <v>0</v>
      </c>
      <c r="K91" s="32">
        <f t="shared" si="197"/>
        <v>0</v>
      </c>
      <c r="L91" s="109">
        <f t="shared" ref="L91" si="198">L35/3.673</f>
        <v>0</v>
      </c>
      <c r="M91" s="187"/>
      <c r="S91" s="108">
        <f t="shared" ref="S91:AM91" si="199">S35/3.673</f>
        <v>0</v>
      </c>
      <c r="T91" s="32">
        <f t="shared" si="199"/>
        <v>0</v>
      </c>
      <c r="U91" s="32">
        <f t="shared" si="199"/>
        <v>0</v>
      </c>
      <c r="V91" s="109">
        <f t="shared" si="199"/>
        <v>0</v>
      </c>
      <c r="W91" s="108">
        <f t="shared" si="199"/>
        <v>-23.204737271984751</v>
      </c>
      <c r="X91" s="32">
        <f t="shared" si="199"/>
        <v>-33.890552681731556</v>
      </c>
      <c r="Y91" s="32">
        <f t="shared" si="199"/>
        <v>-36.444051184317999</v>
      </c>
      <c r="Z91" s="109">
        <f t="shared" si="199"/>
        <v>-31.180234141029132</v>
      </c>
      <c r="AA91" s="108">
        <f t="shared" si="199"/>
        <v>-50.758235774571197</v>
      </c>
      <c r="AB91" s="32">
        <f t="shared" si="199"/>
        <v>-31.987748434522189</v>
      </c>
      <c r="AC91" s="32">
        <f t="shared" si="199"/>
        <v>-45.511843179961879</v>
      </c>
      <c r="AD91" s="109">
        <f t="shared" si="199"/>
        <v>-41.239041655322623</v>
      </c>
      <c r="AE91" s="108">
        <f t="shared" si="199"/>
        <v>-36.062074598420907</v>
      </c>
      <c r="AF91" s="32">
        <f t="shared" si="199"/>
        <v>-30.65014974135584</v>
      </c>
      <c r="AG91" s="32">
        <f t="shared" si="199"/>
        <v>-24.904710046283689</v>
      </c>
      <c r="AH91" s="109">
        <f t="shared" si="199"/>
        <v>-17.851075415191939</v>
      </c>
      <c r="AI91" s="108">
        <f t="shared" si="199"/>
        <v>-8.9803974952355023</v>
      </c>
      <c r="AJ91" s="32">
        <f t="shared" si="199"/>
        <v>-3.0127960794990472</v>
      </c>
      <c r="AK91" s="32">
        <f t="shared" si="199"/>
        <v>-0.32208004356112169</v>
      </c>
      <c r="AL91" s="109">
        <f t="shared" si="199"/>
        <v>0</v>
      </c>
      <c r="AM91" s="108">
        <f t="shared" si="199"/>
        <v>0</v>
      </c>
      <c r="AN91" s="32">
        <f t="shared" si="174"/>
        <v>0</v>
      </c>
      <c r="AO91" s="32">
        <f t="shared" si="174"/>
        <v>0</v>
      </c>
      <c r="AP91" s="109">
        <f t="shared" si="174"/>
        <v>0</v>
      </c>
      <c r="AQ91" s="108">
        <f t="shared" ref="AQ91:AU91" si="200">AQ35/3.673</f>
        <v>0</v>
      </c>
      <c r="AR91" s="32">
        <f t="shared" si="200"/>
        <v>0</v>
      </c>
      <c r="AS91" s="32">
        <f t="shared" si="200"/>
        <v>0</v>
      </c>
      <c r="AT91" s="109">
        <f t="shared" si="200"/>
        <v>0</v>
      </c>
      <c r="AU91" s="32">
        <f t="shared" si="200"/>
        <v>0</v>
      </c>
      <c r="AV91" s="32">
        <f t="shared" ref="AV91:AY91" si="201">AV35/3.673</f>
        <v>0</v>
      </c>
      <c r="AW91" s="32">
        <f t="shared" si="201"/>
        <v>0</v>
      </c>
      <c r="AX91" s="109">
        <f t="shared" si="201"/>
        <v>0</v>
      </c>
      <c r="AY91" s="32">
        <f t="shared" si="201"/>
        <v>0</v>
      </c>
      <c r="AZ91" s="32">
        <f t="shared" ref="AZ91" si="202">AZ35/3.673</f>
        <v>0</v>
      </c>
    </row>
    <row r="92" spans="2:52" s="5" customFormat="1" ht="14.1" customHeight="1" x14ac:dyDescent="0.2">
      <c r="B92" s="8" t="s">
        <v>120</v>
      </c>
      <c r="C92" s="32">
        <f t="shared" ref="C92:K92" si="203">C36/3.673</f>
        <v>0</v>
      </c>
      <c r="D92" s="32">
        <f t="shared" si="203"/>
        <v>0</v>
      </c>
      <c r="E92" s="32">
        <f t="shared" si="203"/>
        <v>0</v>
      </c>
      <c r="F92" s="32">
        <f t="shared" si="203"/>
        <v>0</v>
      </c>
      <c r="G92" s="32">
        <f t="shared" si="203"/>
        <v>0</v>
      </c>
      <c r="H92" s="32">
        <f t="shared" si="203"/>
        <v>0</v>
      </c>
      <c r="I92" s="32">
        <f t="shared" si="203"/>
        <v>0</v>
      </c>
      <c r="J92" s="32">
        <f t="shared" si="203"/>
        <v>-0.81540974680098011</v>
      </c>
      <c r="K92" s="32">
        <f t="shared" si="203"/>
        <v>-81.205554043016605</v>
      </c>
      <c r="L92" s="109">
        <f t="shared" ref="L92" si="204">L36/3.673</f>
        <v>-73.971685270895719</v>
      </c>
      <c r="M92" s="187"/>
      <c r="S92" s="108">
        <f t="shared" ref="S92:AM92" si="205">S36/3.673</f>
        <v>0</v>
      </c>
      <c r="T92" s="32">
        <f t="shared" si="205"/>
        <v>0</v>
      </c>
      <c r="U92" s="32">
        <f t="shared" si="205"/>
        <v>0</v>
      </c>
      <c r="V92" s="109">
        <f t="shared" si="205"/>
        <v>0</v>
      </c>
      <c r="W92" s="108">
        <f t="shared" si="205"/>
        <v>0</v>
      </c>
      <c r="X92" s="32">
        <f t="shared" si="205"/>
        <v>0</v>
      </c>
      <c r="Y92" s="32">
        <f t="shared" si="205"/>
        <v>0</v>
      </c>
      <c r="Z92" s="109">
        <f t="shared" si="205"/>
        <v>0</v>
      </c>
      <c r="AA92" s="108">
        <f t="shared" si="205"/>
        <v>0</v>
      </c>
      <c r="AB92" s="32">
        <f t="shared" si="205"/>
        <v>0</v>
      </c>
      <c r="AC92" s="32">
        <f t="shared" si="205"/>
        <v>0</v>
      </c>
      <c r="AD92" s="109">
        <f t="shared" si="205"/>
        <v>0</v>
      </c>
      <c r="AE92" s="108">
        <f t="shared" si="205"/>
        <v>0</v>
      </c>
      <c r="AF92" s="32">
        <f t="shared" si="205"/>
        <v>0</v>
      </c>
      <c r="AG92" s="32">
        <f t="shared" si="205"/>
        <v>0</v>
      </c>
      <c r="AH92" s="109">
        <f t="shared" si="205"/>
        <v>0</v>
      </c>
      <c r="AI92" s="108">
        <f t="shared" si="205"/>
        <v>0</v>
      </c>
      <c r="AJ92" s="32">
        <f t="shared" si="205"/>
        <v>0</v>
      </c>
      <c r="AK92" s="32">
        <f t="shared" si="205"/>
        <v>0</v>
      </c>
      <c r="AL92" s="109">
        <f t="shared" si="205"/>
        <v>0</v>
      </c>
      <c r="AM92" s="108">
        <f t="shared" si="205"/>
        <v>-0.5205554043016607</v>
      </c>
      <c r="AN92" s="32">
        <f t="shared" si="174"/>
        <v>-0.39041655322624558</v>
      </c>
      <c r="AO92" s="32">
        <f t="shared" si="174"/>
        <v>-0.38823849714130138</v>
      </c>
      <c r="AP92" s="109">
        <f t="shared" si="174"/>
        <v>-0.81540974680098011</v>
      </c>
      <c r="AQ92" s="108">
        <f t="shared" ref="AQ92:AU92" si="206">AQ36/3.673</f>
        <v>-10.856248298393684</v>
      </c>
      <c r="AR92" s="32">
        <f t="shared" si="206"/>
        <v>-11.038932752518377</v>
      </c>
      <c r="AS92" s="32">
        <f t="shared" si="206"/>
        <v>-11.0906615845358</v>
      </c>
      <c r="AT92" s="109">
        <f t="shared" si="206"/>
        <v>-81.205554043016605</v>
      </c>
      <c r="AU92" s="32">
        <f t="shared" si="206"/>
        <v>-80.739450040838548</v>
      </c>
      <c r="AV92" s="32">
        <f t="shared" ref="AV92:AY92" si="207">AV36/3.673</f>
        <v>-78.666757419003531</v>
      </c>
      <c r="AW92" s="32">
        <f t="shared" si="207"/>
        <v>-74.437244759052547</v>
      </c>
      <c r="AX92" s="109">
        <f t="shared" si="207"/>
        <v>-73.971685270895719</v>
      </c>
      <c r="AY92" s="32">
        <f t="shared" si="207"/>
        <v>-90.469371086305472</v>
      </c>
      <c r="AZ92" s="32">
        <f t="shared" ref="AZ92" si="208">AZ36/3.673</f>
        <v>-78.385788184045737</v>
      </c>
    </row>
    <row r="93" spans="2:52" ht="14.1" customHeight="1" x14ac:dyDescent="0.2">
      <c r="B93" s="8" t="s">
        <v>121</v>
      </c>
      <c r="C93" s="32">
        <f t="shared" ref="C93:K93" si="209">C37/3.673</f>
        <v>502.31881295943373</v>
      </c>
      <c r="D93" s="32">
        <f t="shared" si="209"/>
        <v>386.30601687993465</v>
      </c>
      <c r="E93" s="32">
        <f t="shared" si="209"/>
        <v>568.36400762319636</v>
      </c>
      <c r="F93" s="32">
        <f t="shared" si="209"/>
        <v>643.49986387149465</v>
      </c>
      <c r="G93" s="32">
        <f t="shared" si="209"/>
        <v>568.0563572011979</v>
      </c>
      <c r="H93" s="32">
        <f t="shared" si="209"/>
        <v>481.25020419275796</v>
      </c>
      <c r="I93" s="32">
        <f t="shared" si="209"/>
        <v>529.50993738088755</v>
      </c>
      <c r="J93" s="32">
        <f t="shared" si="209"/>
        <v>536.65668390961071</v>
      </c>
      <c r="K93" s="32">
        <f t="shared" si="209"/>
        <v>485.62619112442144</v>
      </c>
      <c r="L93" s="109">
        <f t="shared" ref="L93" si="210">L37/3.673</f>
        <v>545.61393955894357</v>
      </c>
      <c r="M93" s="187"/>
      <c r="S93" s="108">
        <f t="shared" ref="S93:AM93" si="211">S37/3.673</f>
        <v>536.78246664851622</v>
      </c>
      <c r="T93" s="32">
        <f t="shared" si="211"/>
        <v>495.15736455213721</v>
      </c>
      <c r="U93" s="32">
        <f t="shared" si="211"/>
        <v>647.09964606588619</v>
      </c>
      <c r="V93" s="109">
        <f t="shared" si="211"/>
        <v>568.36400762319636</v>
      </c>
      <c r="W93" s="108">
        <f t="shared" si="211"/>
        <v>722.18186768309283</v>
      </c>
      <c r="X93" s="32">
        <f t="shared" si="211"/>
        <v>684.03621018241222</v>
      </c>
      <c r="Y93" s="32">
        <f t="shared" si="211"/>
        <v>508.3705417914511</v>
      </c>
      <c r="Z93" s="109">
        <f t="shared" si="211"/>
        <v>643.49986387149465</v>
      </c>
      <c r="AA93" s="108">
        <f t="shared" si="211"/>
        <v>421.888102368636</v>
      </c>
      <c r="AB93" s="32">
        <f t="shared" si="211"/>
        <v>560.94636536890835</v>
      </c>
      <c r="AC93" s="32">
        <f t="shared" si="211"/>
        <v>393.58889191396679</v>
      </c>
      <c r="AD93" s="109">
        <f t="shared" si="211"/>
        <v>568.0563572011979</v>
      </c>
      <c r="AE93" s="108">
        <f t="shared" si="211"/>
        <v>401.21971140756875</v>
      </c>
      <c r="AF93" s="32">
        <f t="shared" si="211"/>
        <v>543.17533351483803</v>
      </c>
      <c r="AG93" s="32">
        <f t="shared" si="211"/>
        <v>337.18050639803971</v>
      </c>
      <c r="AH93" s="109">
        <f t="shared" si="211"/>
        <v>481.25020419275796</v>
      </c>
      <c r="AI93" s="108">
        <f t="shared" si="211"/>
        <v>313.82956711135307</v>
      </c>
      <c r="AJ93" s="32">
        <f t="shared" si="211"/>
        <v>556.45249115164711</v>
      </c>
      <c r="AK93" s="32">
        <f t="shared" si="211"/>
        <v>415.18894636536891</v>
      </c>
      <c r="AL93" s="109">
        <f t="shared" si="211"/>
        <v>529.50993738088755</v>
      </c>
      <c r="AM93" s="108">
        <f t="shared" si="211"/>
        <v>325.77892730737818</v>
      </c>
      <c r="AN93" s="32">
        <f t="shared" si="174"/>
        <v>474.88075142934935</v>
      </c>
      <c r="AO93" s="32">
        <f t="shared" si="174"/>
        <v>352.32126327252928</v>
      </c>
      <c r="AP93" s="109">
        <f t="shared" si="174"/>
        <v>536.65668390961071</v>
      </c>
      <c r="AQ93" s="108">
        <f t="shared" ref="AQ93:AU93" si="212">AQ37/3.673</f>
        <v>336.27960794990469</v>
      </c>
      <c r="AR93" s="32">
        <f t="shared" si="212"/>
        <v>505.17669479989104</v>
      </c>
      <c r="AS93" s="32">
        <f t="shared" si="212"/>
        <v>327.59978219439148</v>
      </c>
      <c r="AT93" s="109">
        <f t="shared" si="212"/>
        <v>485.62619112442144</v>
      </c>
      <c r="AU93" s="32">
        <f t="shared" si="212"/>
        <v>309.49033487612309</v>
      </c>
      <c r="AV93" s="32">
        <f t="shared" ref="AV93:AY93" si="213">AV37/3.673</f>
        <v>493.05662945820859</v>
      </c>
      <c r="AW93" s="32">
        <f t="shared" si="213"/>
        <v>363.7977130411108</v>
      </c>
      <c r="AX93" s="109">
        <f t="shared" si="213"/>
        <v>545.61393955894357</v>
      </c>
      <c r="AY93" s="32">
        <f t="shared" si="213"/>
        <v>405.41491968418183</v>
      </c>
      <c r="AZ93" s="32">
        <f t="shared" ref="AZ93" si="214">AZ37/3.673</f>
        <v>588.33351483800709</v>
      </c>
    </row>
    <row r="94" spans="2:52" ht="14.1" customHeight="1" x14ac:dyDescent="0.2">
      <c r="B94" s="5" t="s">
        <v>122</v>
      </c>
      <c r="C94" s="34">
        <f t="shared" ref="C94:K94" si="215">C38/3.673</f>
        <v>2581.7500680642524</v>
      </c>
      <c r="D94" s="34">
        <f t="shared" si="215"/>
        <v>794.6915328069698</v>
      </c>
      <c r="E94" s="34">
        <f t="shared" si="215"/>
        <v>976.7495235502314</v>
      </c>
      <c r="F94" s="34">
        <f t="shared" si="215"/>
        <v>1020.7051456575006</v>
      </c>
      <c r="G94" s="34">
        <f t="shared" si="215"/>
        <v>935.20283147291036</v>
      </c>
      <c r="H94" s="34">
        <f t="shared" si="215"/>
        <v>871.78464470460119</v>
      </c>
      <c r="I94" s="34">
        <f t="shared" si="215"/>
        <v>937.89545330792259</v>
      </c>
      <c r="J94" s="34">
        <f t="shared" si="215"/>
        <v>945.29430982847805</v>
      </c>
      <c r="K94" s="34">
        <f t="shared" si="215"/>
        <v>814.54914239041648</v>
      </c>
      <c r="L94" s="111">
        <f t="shared" ref="L94" si="216">L38/3.673</f>
        <v>879.50530901170703</v>
      </c>
      <c r="M94" s="214"/>
      <c r="N94" s="5"/>
      <c r="O94" s="5"/>
      <c r="P94" s="5"/>
      <c r="Q94" s="5"/>
      <c r="R94" s="5"/>
      <c r="S94" s="110">
        <f t="shared" ref="S94:AM94" si="217">S38/3.673</f>
        <v>945.16798257555126</v>
      </c>
      <c r="T94" s="34">
        <f t="shared" si="217"/>
        <v>903.54288047917225</v>
      </c>
      <c r="U94" s="34">
        <f t="shared" si="217"/>
        <v>1055.4851619929213</v>
      </c>
      <c r="V94" s="111">
        <f t="shared" si="217"/>
        <v>976.7495235502314</v>
      </c>
      <c r="W94" s="110">
        <f t="shared" si="217"/>
        <v>1107.3626463381431</v>
      </c>
      <c r="X94" s="34">
        <f t="shared" si="217"/>
        <v>1058.5311734277159</v>
      </c>
      <c r="Y94" s="34">
        <f t="shared" si="217"/>
        <v>880.31200653416829</v>
      </c>
      <c r="Z94" s="111">
        <f t="shared" si="217"/>
        <v>1020.7051456575006</v>
      </c>
      <c r="AA94" s="110">
        <f t="shared" si="217"/>
        <v>779.51538252109992</v>
      </c>
      <c r="AB94" s="34">
        <f t="shared" si="217"/>
        <v>937.34413286142126</v>
      </c>
      <c r="AC94" s="34">
        <f t="shared" si="217"/>
        <v>756.46256466104001</v>
      </c>
      <c r="AD94" s="111">
        <f t="shared" si="217"/>
        <v>935.20283147291036</v>
      </c>
      <c r="AE94" s="110">
        <f t="shared" si="217"/>
        <v>773.54315273618295</v>
      </c>
      <c r="AF94" s="34">
        <f t="shared" si="217"/>
        <v>920.91069970051728</v>
      </c>
      <c r="AG94" s="34">
        <f t="shared" si="217"/>
        <v>720.66131227879123</v>
      </c>
      <c r="AH94" s="111">
        <f t="shared" si="217"/>
        <v>871.78464470460119</v>
      </c>
      <c r="AI94" s="110">
        <f t="shared" si="217"/>
        <v>713.23468554315275</v>
      </c>
      <c r="AJ94" s="34">
        <f t="shared" si="217"/>
        <v>961.82521099918313</v>
      </c>
      <c r="AK94" s="34">
        <f t="shared" si="217"/>
        <v>823.25238224884288</v>
      </c>
      <c r="AL94" s="111">
        <f t="shared" si="217"/>
        <v>937.89545330792271</v>
      </c>
      <c r="AM94" s="110">
        <f t="shared" si="217"/>
        <v>733.64388783011157</v>
      </c>
      <c r="AN94" s="34">
        <f t="shared" si="174"/>
        <v>883.9205009528996</v>
      </c>
      <c r="AO94" s="34">
        <f t="shared" si="174"/>
        <v>761.36319085216451</v>
      </c>
      <c r="AP94" s="111">
        <f t="shared" si="174"/>
        <v>945.29430982847816</v>
      </c>
      <c r="AQ94" s="110">
        <f t="shared" ref="AQ94:AU94" si="218">AQ38/3.673</f>
        <v>734.87639531717946</v>
      </c>
      <c r="AR94" s="34">
        <f t="shared" si="218"/>
        <v>904.26626735638433</v>
      </c>
      <c r="AS94" s="34">
        <f t="shared" si="218"/>
        <v>726.63762591886734</v>
      </c>
      <c r="AT94" s="111">
        <f t="shared" si="218"/>
        <v>814.54914239041648</v>
      </c>
      <c r="AU94" s="34">
        <f t="shared" si="218"/>
        <v>638.87939014429628</v>
      </c>
      <c r="AV94" s="34">
        <f t="shared" ref="AV94:AY94" si="219">AV38/3.673</f>
        <v>821.01851347672209</v>
      </c>
      <c r="AW94" s="34">
        <f t="shared" si="219"/>
        <v>695.61802341410294</v>
      </c>
      <c r="AX94" s="111">
        <f t="shared" si="219"/>
        <v>879.50530901170703</v>
      </c>
      <c r="AY94" s="34">
        <f t="shared" si="219"/>
        <v>722.11271440239591</v>
      </c>
      <c r="AZ94" s="34">
        <f t="shared" ref="AZ94" si="220">AZ38/3.673</f>
        <v>917.47781105363458</v>
      </c>
    </row>
    <row r="95" spans="2:52" ht="14.1" customHeight="1" x14ac:dyDescent="0.2">
      <c r="B95" s="8" t="s">
        <v>123</v>
      </c>
      <c r="C95" s="32">
        <f t="shared" ref="C95:K95" si="221">C39/3.673</f>
        <v>0</v>
      </c>
      <c r="D95" s="32">
        <f t="shared" si="221"/>
        <v>0</v>
      </c>
      <c r="E95" s="32">
        <f t="shared" si="221"/>
        <v>0</v>
      </c>
      <c r="F95" s="32">
        <f t="shared" si="221"/>
        <v>0</v>
      </c>
      <c r="G95" s="32">
        <f t="shared" si="221"/>
        <v>0</v>
      </c>
      <c r="H95" s="32">
        <f t="shared" si="221"/>
        <v>0</v>
      </c>
      <c r="I95" s="32">
        <f t="shared" si="221"/>
        <v>0</v>
      </c>
      <c r="J95" s="32">
        <f t="shared" si="221"/>
        <v>88.147835556765585</v>
      </c>
      <c r="K95" s="32">
        <f t="shared" si="221"/>
        <v>51.575551320446507</v>
      </c>
      <c r="L95" s="109">
        <f t="shared" ref="L95" si="222">L39/3.673</f>
        <v>62.720936564116521</v>
      </c>
      <c r="M95" s="187"/>
      <c r="S95" s="108">
        <f t="shared" ref="S95:AM95" si="223">S39/3.673</f>
        <v>0</v>
      </c>
      <c r="T95" s="32">
        <f t="shared" si="223"/>
        <v>0</v>
      </c>
      <c r="U95" s="32">
        <f t="shared" si="223"/>
        <v>0</v>
      </c>
      <c r="V95" s="109">
        <f t="shared" si="223"/>
        <v>0</v>
      </c>
      <c r="W95" s="108">
        <f t="shared" si="223"/>
        <v>0</v>
      </c>
      <c r="X95" s="32">
        <f t="shared" si="223"/>
        <v>0</v>
      </c>
      <c r="Y95" s="32">
        <f t="shared" si="223"/>
        <v>0</v>
      </c>
      <c r="Z95" s="109">
        <f t="shared" si="223"/>
        <v>0</v>
      </c>
      <c r="AA95" s="108">
        <f t="shared" si="223"/>
        <v>0</v>
      </c>
      <c r="AB95" s="32">
        <f t="shared" si="223"/>
        <v>0</v>
      </c>
      <c r="AC95" s="32">
        <f t="shared" si="223"/>
        <v>0</v>
      </c>
      <c r="AD95" s="109">
        <f t="shared" si="223"/>
        <v>0</v>
      </c>
      <c r="AE95" s="108">
        <f t="shared" si="223"/>
        <v>0</v>
      </c>
      <c r="AF95" s="32">
        <f t="shared" si="223"/>
        <v>0</v>
      </c>
      <c r="AG95" s="32">
        <f t="shared" si="223"/>
        <v>0</v>
      </c>
      <c r="AH95" s="109">
        <f t="shared" si="223"/>
        <v>0</v>
      </c>
      <c r="AI95" s="108">
        <f t="shared" si="223"/>
        <v>0</v>
      </c>
      <c r="AJ95" s="32">
        <f t="shared" si="223"/>
        <v>0</v>
      </c>
      <c r="AK95" s="32">
        <f t="shared" si="223"/>
        <v>0</v>
      </c>
      <c r="AL95" s="109">
        <f t="shared" si="223"/>
        <v>0</v>
      </c>
      <c r="AM95" s="108">
        <f t="shared" si="223"/>
        <v>26.843724475905251</v>
      </c>
      <c r="AN95" s="32">
        <f t="shared" si="174"/>
        <v>21.075959705962429</v>
      </c>
      <c r="AO95" s="32">
        <f t="shared" si="174"/>
        <v>25.084671930302203</v>
      </c>
      <c r="AP95" s="109">
        <f t="shared" si="174"/>
        <v>88.147835556765585</v>
      </c>
      <c r="AQ95" s="108">
        <f t="shared" ref="AQ95:AU95" si="224">AQ39/3.673</f>
        <v>72.132316907160359</v>
      </c>
      <c r="AR95" s="32">
        <f t="shared" si="224"/>
        <v>69.310372992104547</v>
      </c>
      <c r="AS95" s="32">
        <f t="shared" si="224"/>
        <v>73.923495780016339</v>
      </c>
      <c r="AT95" s="109">
        <f t="shared" si="224"/>
        <v>51.575551320446507</v>
      </c>
      <c r="AU95" s="32">
        <f t="shared" si="224"/>
        <v>54.347944459569831</v>
      </c>
      <c r="AV95" s="32">
        <f t="shared" ref="AV95:AY95" si="225">AV39/3.673</f>
        <v>50.923223523005717</v>
      </c>
      <c r="AW95" s="32">
        <f t="shared" si="225"/>
        <v>58.169616117615028</v>
      </c>
      <c r="AX95" s="109">
        <f t="shared" si="225"/>
        <v>62.720936564116521</v>
      </c>
      <c r="AY95" s="32">
        <f t="shared" si="225"/>
        <v>58.581540974680095</v>
      </c>
      <c r="AZ95" s="32">
        <f t="shared" ref="AZ95" si="226">AZ39/3.673</f>
        <v>54.933297032398585</v>
      </c>
    </row>
    <row r="96" spans="2:52" s="5" customFormat="1" ht="14.1" customHeight="1" x14ac:dyDescent="0.2">
      <c r="B96" s="5" t="s">
        <v>124</v>
      </c>
      <c r="C96" s="34">
        <f t="shared" ref="C96:K96" si="227">C40/3.673</f>
        <v>2581.7500680642524</v>
      </c>
      <c r="D96" s="34">
        <f t="shared" si="227"/>
        <v>794.6915328069698</v>
      </c>
      <c r="E96" s="34">
        <f t="shared" si="227"/>
        <v>976.7495235502314</v>
      </c>
      <c r="F96" s="34">
        <f t="shared" si="227"/>
        <v>1020.7051456575006</v>
      </c>
      <c r="G96" s="34">
        <f t="shared" si="227"/>
        <v>935.20283147291036</v>
      </c>
      <c r="H96" s="34">
        <f t="shared" si="227"/>
        <v>871.78464470460119</v>
      </c>
      <c r="I96" s="34">
        <f t="shared" si="227"/>
        <v>937.89545330792259</v>
      </c>
      <c r="J96" s="34">
        <f t="shared" si="227"/>
        <v>1033.4421453852437</v>
      </c>
      <c r="K96" s="34">
        <f t="shared" si="227"/>
        <v>866.12469371086297</v>
      </c>
      <c r="L96" s="111">
        <f t="shared" ref="L96" si="228">L40/3.673</f>
        <v>942.22624557582355</v>
      </c>
      <c r="M96" s="214"/>
      <c r="S96" s="110">
        <f t="shared" ref="S96:AM96" si="229">S40/3.673</f>
        <v>945.16798257555126</v>
      </c>
      <c r="T96" s="34">
        <f t="shared" si="229"/>
        <v>903.54288047917225</v>
      </c>
      <c r="U96" s="34">
        <f t="shared" si="229"/>
        <v>1055.4851619929213</v>
      </c>
      <c r="V96" s="111">
        <f t="shared" si="229"/>
        <v>976.7495235502314</v>
      </c>
      <c r="W96" s="110">
        <f t="shared" si="229"/>
        <v>1107.3626463381431</v>
      </c>
      <c r="X96" s="34">
        <f t="shared" si="229"/>
        <v>1058.5311734277159</v>
      </c>
      <c r="Y96" s="34">
        <f t="shared" si="229"/>
        <v>880.31200653416829</v>
      </c>
      <c r="Z96" s="111">
        <f t="shared" si="229"/>
        <v>1020.7051456575006</v>
      </c>
      <c r="AA96" s="110">
        <f t="shared" si="229"/>
        <v>779.51538252109992</v>
      </c>
      <c r="AB96" s="34">
        <f t="shared" si="229"/>
        <v>937.34413286142126</v>
      </c>
      <c r="AC96" s="34">
        <f t="shared" si="229"/>
        <v>756.46256466104001</v>
      </c>
      <c r="AD96" s="111">
        <f t="shared" si="229"/>
        <v>935.20283147291036</v>
      </c>
      <c r="AE96" s="110">
        <f t="shared" si="229"/>
        <v>773.54315273618295</v>
      </c>
      <c r="AF96" s="34">
        <f t="shared" si="229"/>
        <v>920.91069970051728</v>
      </c>
      <c r="AG96" s="34">
        <f t="shared" si="229"/>
        <v>720.66131227879123</v>
      </c>
      <c r="AH96" s="111">
        <f t="shared" si="229"/>
        <v>871.78464470460119</v>
      </c>
      <c r="AI96" s="110">
        <f t="shared" si="229"/>
        <v>713.23468554315275</v>
      </c>
      <c r="AJ96" s="34">
        <f t="shared" si="229"/>
        <v>961.82521099918313</v>
      </c>
      <c r="AK96" s="34">
        <f t="shared" si="229"/>
        <v>823.25238224884288</v>
      </c>
      <c r="AL96" s="111">
        <f t="shared" si="229"/>
        <v>937.89545330792271</v>
      </c>
      <c r="AM96" s="110">
        <f t="shared" si="229"/>
        <v>760.4876123060169</v>
      </c>
      <c r="AN96" s="34">
        <f t="shared" si="174"/>
        <v>904.99646065886202</v>
      </c>
      <c r="AO96" s="34">
        <f t="shared" si="174"/>
        <v>786.4478627824667</v>
      </c>
      <c r="AP96" s="111">
        <f t="shared" si="174"/>
        <v>1033.4421453852437</v>
      </c>
      <c r="AQ96" s="110">
        <f t="shared" ref="AQ96:AU96" si="230">AQ40/3.673</f>
        <v>807.00871222433977</v>
      </c>
      <c r="AR96" s="34">
        <f t="shared" si="230"/>
        <v>973.57664034848904</v>
      </c>
      <c r="AS96" s="34">
        <f t="shared" si="230"/>
        <v>800.56112169888365</v>
      </c>
      <c r="AT96" s="111">
        <f t="shared" si="230"/>
        <v>866.12469371086297</v>
      </c>
      <c r="AU96" s="34">
        <f t="shared" si="230"/>
        <v>693.2273346038661</v>
      </c>
      <c r="AV96" s="34">
        <f t="shared" ref="AV96:AY96" si="231">AV40/3.673</f>
        <v>871.94173699972782</v>
      </c>
      <c r="AW96" s="34">
        <f t="shared" si="231"/>
        <v>753.78763953171801</v>
      </c>
      <c r="AX96" s="111">
        <f t="shared" si="231"/>
        <v>942.22624557582355</v>
      </c>
      <c r="AY96" s="34">
        <f t="shared" si="231"/>
        <v>780.69425537707605</v>
      </c>
      <c r="AZ96" s="34">
        <f t="shared" ref="AZ96" si="232">AZ40/3.673</f>
        <v>972.4111080860331</v>
      </c>
    </row>
    <row r="97" spans="2:52" ht="14.1" customHeight="1" x14ac:dyDescent="0.2">
      <c r="B97" s="5"/>
      <c r="C97" s="32"/>
      <c r="D97" s="32"/>
      <c r="E97" s="32"/>
      <c r="F97" s="32"/>
      <c r="G97" s="32"/>
      <c r="H97" s="32"/>
      <c r="I97" s="32"/>
      <c r="J97" s="32"/>
      <c r="K97" s="32"/>
      <c r="L97" s="109"/>
      <c r="M97" s="187"/>
      <c r="S97" s="108">
        <f t="shared" ref="S97:AM97" si="233">S41/3.673</f>
        <v>0</v>
      </c>
      <c r="T97" s="32">
        <f t="shared" si="233"/>
        <v>0</v>
      </c>
      <c r="U97" s="32">
        <f t="shared" si="233"/>
        <v>0</v>
      </c>
      <c r="V97" s="109">
        <f t="shared" si="233"/>
        <v>0</v>
      </c>
      <c r="W97" s="108">
        <f t="shared" si="233"/>
        <v>0</v>
      </c>
      <c r="X97" s="32">
        <f t="shared" si="233"/>
        <v>0</v>
      </c>
      <c r="Y97" s="32">
        <f t="shared" si="233"/>
        <v>0</v>
      </c>
      <c r="Z97" s="109">
        <f t="shared" si="233"/>
        <v>0</v>
      </c>
      <c r="AA97" s="108">
        <f t="shared" si="233"/>
        <v>0</v>
      </c>
      <c r="AB97" s="32">
        <f t="shared" si="233"/>
        <v>0</v>
      </c>
      <c r="AC97" s="32">
        <f t="shared" si="233"/>
        <v>0</v>
      </c>
      <c r="AD97" s="109">
        <f t="shared" si="233"/>
        <v>0</v>
      </c>
      <c r="AE97" s="108">
        <f t="shared" si="233"/>
        <v>0</v>
      </c>
      <c r="AF97" s="32">
        <f t="shared" si="233"/>
        <v>0</v>
      </c>
      <c r="AG97" s="32">
        <f t="shared" si="233"/>
        <v>0</v>
      </c>
      <c r="AH97" s="109">
        <f t="shared" si="233"/>
        <v>0</v>
      </c>
      <c r="AI97" s="108">
        <f t="shared" si="233"/>
        <v>0</v>
      </c>
      <c r="AJ97" s="32">
        <f t="shared" si="233"/>
        <v>0</v>
      </c>
      <c r="AK97" s="32">
        <f t="shared" si="233"/>
        <v>0</v>
      </c>
      <c r="AL97" s="109">
        <f t="shared" si="233"/>
        <v>0</v>
      </c>
      <c r="AM97" s="108">
        <f t="shared" si="233"/>
        <v>0</v>
      </c>
      <c r="AN97" s="32">
        <f t="shared" si="174"/>
        <v>0</v>
      </c>
      <c r="AO97" s="32">
        <f t="shared" si="174"/>
        <v>0</v>
      </c>
      <c r="AP97" s="109">
        <f t="shared" si="174"/>
        <v>0</v>
      </c>
      <c r="AQ97" s="108"/>
      <c r="AR97" s="32"/>
      <c r="AS97" s="32"/>
      <c r="AT97" s="109"/>
      <c r="AU97" s="32"/>
      <c r="AV97" s="32"/>
      <c r="AW97" s="32"/>
      <c r="AX97" s="109"/>
      <c r="AY97" s="32"/>
      <c r="AZ97" s="32"/>
    </row>
    <row r="98" spans="2:52" s="5" customFormat="1" ht="14.1" customHeight="1" x14ac:dyDescent="0.2">
      <c r="B98" s="5" t="s">
        <v>125</v>
      </c>
      <c r="C98" s="32"/>
      <c r="D98" s="32"/>
      <c r="E98" s="32"/>
      <c r="F98" s="32"/>
      <c r="G98" s="32"/>
      <c r="H98" s="32"/>
      <c r="I98" s="32"/>
      <c r="J98" s="32"/>
      <c r="K98" s="32"/>
      <c r="L98" s="109"/>
      <c r="M98" s="187"/>
      <c r="S98" s="108">
        <f t="shared" ref="S98:AM98" si="234">S42/3.673</f>
        <v>0</v>
      </c>
      <c r="T98" s="32">
        <f t="shared" si="234"/>
        <v>0</v>
      </c>
      <c r="U98" s="32">
        <f>U41/3.673</f>
        <v>0</v>
      </c>
      <c r="V98" s="109">
        <f t="shared" si="234"/>
        <v>0</v>
      </c>
      <c r="W98" s="108">
        <f t="shared" si="234"/>
        <v>0</v>
      </c>
      <c r="X98" s="32">
        <f t="shared" si="234"/>
        <v>0</v>
      </c>
      <c r="Y98" s="32">
        <f t="shared" si="234"/>
        <v>0</v>
      </c>
      <c r="Z98" s="109">
        <f t="shared" si="234"/>
        <v>0</v>
      </c>
      <c r="AA98" s="108">
        <f t="shared" si="234"/>
        <v>0</v>
      </c>
      <c r="AB98" s="32">
        <f t="shared" si="234"/>
        <v>0</v>
      </c>
      <c r="AC98" s="32">
        <f t="shared" si="234"/>
        <v>0</v>
      </c>
      <c r="AD98" s="109">
        <f t="shared" si="234"/>
        <v>0</v>
      </c>
      <c r="AE98" s="108">
        <f t="shared" si="234"/>
        <v>0</v>
      </c>
      <c r="AF98" s="32">
        <f t="shared" si="234"/>
        <v>0</v>
      </c>
      <c r="AG98" s="32">
        <f t="shared" si="234"/>
        <v>0</v>
      </c>
      <c r="AH98" s="109">
        <f t="shared" si="234"/>
        <v>0</v>
      </c>
      <c r="AI98" s="108">
        <f t="shared" si="234"/>
        <v>0</v>
      </c>
      <c r="AJ98" s="32">
        <f t="shared" si="234"/>
        <v>0</v>
      </c>
      <c r="AK98" s="32">
        <f t="shared" si="234"/>
        <v>0</v>
      </c>
      <c r="AL98" s="109">
        <f t="shared" si="234"/>
        <v>0</v>
      </c>
      <c r="AM98" s="108">
        <f t="shared" si="234"/>
        <v>0</v>
      </c>
      <c r="AN98" s="32">
        <f t="shared" si="174"/>
        <v>0</v>
      </c>
      <c r="AO98" s="32">
        <f t="shared" si="174"/>
        <v>0</v>
      </c>
      <c r="AP98" s="109">
        <f t="shared" si="174"/>
        <v>0</v>
      </c>
      <c r="AQ98" s="108"/>
      <c r="AR98" s="32"/>
      <c r="AS98" s="32"/>
      <c r="AT98" s="109"/>
      <c r="AU98" s="32"/>
      <c r="AV98" s="32"/>
      <c r="AW98" s="32"/>
      <c r="AX98" s="109"/>
      <c r="AY98" s="32"/>
      <c r="AZ98" s="32"/>
    </row>
    <row r="99" spans="2:52" ht="14.1" customHeight="1" x14ac:dyDescent="0.2">
      <c r="B99" s="8" t="s">
        <v>126</v>
      </c>
      <c r="C99" s="32">
        <f t="shared" ref="C99:K99" si="235">C43/3.673</f>
        <v>0</v>
      </c>
      <c r="D99" s="32">
        <f t="shared" si="235"/>
        <v>23.869316634903349</v>
      </c>
      <c r="E99" s="32">
        <f t="shared" si="235"/>
        <v>0</v>
      </c>
      <c r="F99" s="32">
        <f t="shared" si="235"/>
        <v>40.62129049823033</v>
      </c>
      <c r="G99" s="32">
        <f t="shared" si="235"/>
        <v>121.71385788184045</v>
      </c>
      <c r="H99" s="32">
        <f t="shared" si="235"/>
        <v>214.37054179145113</v>
      </c>
      <c r="I99" s="32">
        <f t="shared" si="235"/>
        <v>322.49877484345222</v>
      </c>
      <c r="J99" s="32">
        <f t="shared" si="235"/>
        <v>425.87830111625374</v>
      </c>
      <c r="K99" s="32">
        <f t="shared" si="235"/>
        <v>419.5191941192486</v>
      </c>
      <c r="L99" s="109">
        <f t="shared" ref="L99" si="236">L43/3.673</f>
        <v>351.06425265450588</v>
      </c>
      <c r="M99" s="216"/>
      <c r="S99" s="108">
        <f t="shared" ref="S99:AM99" si="237">S43/3.673</f>
        <v>0</v>
      </c>
      <c r="T99" s="32">
        <f t="shared" si="237"/>
        <v>0</v>
      </c>
      <c r="U99" s="32">
        <f t="shared" si="237"/>
        <v>0</v>
      </c>
      <c r="V99" s="109">
        <f t="shared" si="237"/>
        <v>0</v>
      </c>
      <c r="W99" s="108">
        <f t="shared" si="237"/>
        <v>24.174789000816769</v>
      </c>
      <c r="X99" s="32">
        <f t="shared" si="237"/>
        <v>24.174789000816769</v>
      </c>
      <c r="Y99" s="32">
        <f t="shared" si="237"/>
        <v>22.962428532534712</v>
      </c>
      <c r="Z99" s="109">
        <f t="shared" si="237"/>
        <v>40.62129049823033</v>
      </c>
      <c r="AA99" s="108">
        <f t="shared" si="237"/>
        <v>62.934930574462292</v>
      </c>
      <c r="AB99" s="32">
        <f t="shared" si="237"/>
        <v>89.898448135039473</v>
      </c>
      <c r="AC99" s="32">
        <f t="shared" si="237"/>
        <v>101.28614211815955</v>
      </c>
      <c r="AD99" s="109">
        <f t="shared" si="237"/>
        <v>121.71385788184045</v>
      </c>
      <c r="AE99" s="108">
        <f t="shared" si="237"/>
        <v>157.64062074598422</v>
      </c>
      <c r="AF99" s="32">
        <f t="shared" si="237"/>
        <v>159.14429621562755</v>
      </c>
      <c r="AG99" s="32">
        <f t="shared" si="237"/>
        <v>195.54723659134223</v>
      </c>
      <c r="AH99" s="109">
        <f t="shared" si="237"/>
        <v>214.37054179145113</v>
      </c>
      <c r="AI99" s="108">
        <f t="shared" si="237"/>
        <v>234.72638170432887</v>
      </c>
      <c r="AJ99" s="32">
        <f t="shared" si="237"/>
        <v>297.14974135583992</v>
      </c>
      <c r="AK99" s="32">
        <f t="shared" si="237"/>
        <v>307.88837462564663</v>
      </c>
      <c r="AL99" s="109">
        <f t="shared" si="237"/>
        <v>322.49877484345222</v>
      </c>
      <c r="AM99" s="108">
        <f t="shared" si="237"/>
        <v>425.43506670296762</v>
      </c>
      <c r="AN99" s="32">
        <f t="shared" si="174"/>
        <v>425.81704328886468</v>
      </c>
      <c r="AO99" s="32">
        <f t="shared" si="174"/>
        <v>426.24557582357744</v>
      </c>
      <c r="AP99" s="109">
        <f t="shared" si="174"/>
        <v>425.87830111625374</v>
      </c>
      <c r="AQ99" s="108">
        <f t="shared" ref="AQ99:AU99" si="238">AQ43/3.673</f>
        <v>422.52191668935473</v>
      </c>
      <c r="AR99" s="32">
        <f t="shared" si="238"/>
        <v>411.08467193030219</v>
      </c>
      <c r="AS99" s="32">
        <f t="shared" si="238"/>
        <v>406.67138578818401</v>
      </c>
      <c r="AT99" s="109">
        <f t="shared" si="238"/>
        <v>419.5191941192486</v>
      </c>
      <c r="AU99" s="32">
        <f t="shared" si="238"/>
        <v>421.83773482167169</v>
      </c>
      <c r="AV99" s="32">
        <f t="shared" ref="AV99:AY99" si="239">AV43/3.673</f>
        <v>418.47372719847539</v>
      </c>
      <c r="AW99" s="32">
        <f t="shared" si="239"/>
        <v>398.9177783827933</v>
      </c>
      <c r="AX99" s="109">
        <f t="shared" si="239"/>
        <v>351.06425265450588</v>
      </c>
      <c r="AY99" s="32">
        <f t="shared" si="239"/>
        <v>342.41301388510755</v>
      </c>
      <c r="AZ99" s="32">
        <f t="shared" ref="AZ99" si="240">AZ43/3.673</f>
        <v>362.47536074053909</v>
      </c>
    </row>
    <row r="100" spans="2:52" s="5" customFormat="1" ht="14.1" customHeight="1" x14ac:dyDescent="0.2">
      <c r="B100" s="8" t="s">
        <v>127</v>
      </c>
      <c r="C100" s="32">
        <f t="shared" ref="C100:K100" si="241">C44/3.673</f>
        <v>0</v>
      </c>
      <c r="D100" s="32">
        <f t="shared" si="241"/>
        <v>1491.7508848352845</v>
      </c>
      <c r="E100" s="32">
        <f t="shared" si="241"/>
        <v>1493.1663490334874</v>
      </c>
      <c r="F100" s="32">
        <f t="shared" si="241"/>
        <v>1494.5657500680643</v>
      </c>
      <c r="G100" s="32">
        <f t="shared" si="241"/>
        <v>1495.9425537707596</v>
      </c>
      <c r="H100" s="32">
        <f t="shared" si="241"/>
        <v>0</v>
      </c>
      <c r="I100" s="32">
        <f t="shared" si="241"/>
        <v>1492.5466920773208</v>
      </c>
      <c r="J100" s="32">
        <f t="shared" si="241"/>
        <v>1495.3117342771575</v>
      </c>
      <c r="K100" s="32">
        <f t="shared" si="241"/>
        <v>1496.0138851075417</v>
      </c>
      <c r="L100" s="109">
        <f t="shared" ref="L100" si="242">L44/3.673</f>
        <v>1497.302205281786</v>
      </c>
      <c r="M100" s="187"/>
      <c r="S100" s="108">
        <f t="shared" ref="S100:AM100" si="243">S44/3.673</f>
        <v>1492.1075415191942</v>
      </c>
      <c r="T100" s="32">
        <f t="shared" si="243"/>
        <v>1492.4661040021781</v>
      </c>
      <c r="U100" s="32">
        <f t="shared" si="243"/>
        <v>1492.8162265178328</v>
      </c>
      <c r="V100" s="109">
        <f t="shared" si="243"/>
        <v>1493.1663490334874</v>
      </c>
      <c r="W100" s="108">
        <f t="shared" si="243"/>
        <v>1493.5161992921319</v>
      </c>
      <c r="X100" s="32">
        <f t="shared" si="243"/>
        <v>1493.8660495507761</v>
      </c>
      <c r="Y100" s="32">
        <f t="shared" si="243"/>
        <v>1494.2158998094201</v>
      </c>
      <c r="Z100" s="109">
        <f t="shared" si="243"/>
        <v>1494.5657500680643</v>
      </c>
      <c r="AA100" s="108">
        <f t="shared" si="243"/>
        <v>1494.9082493874216</v>
      </c>
      <c r="AB100" s="32">
        <f t="shared" si="243"/>
        <v>1495.2504764497687</v>
      </c>
      <c r="AC100" s="32">
        <f t="shared" si="243"/>
        <v>1495.5965151102641</v>
      </c>
      <c r="AD100" s="109">
        <f t="shared" si="243"/>
        <v>1495.9425537707596</v>
      </c>
      <c r="AE100" s="108">
        <f t="shared" si="243"/>
        <v>1496.2812414919686</v>
      </c>
      <c r="AF100" s="32">
        <f t="shared" si="243"/>
        <v>1496.6234685543152</v>
      </c>
      <c r="AG100" s="32">
        <f t="shared" si="243"/>
        <v>1496.9695072148106</v>
      </c>
      <c r="AH100" s="109">
        <f t="shared" si="243"/>
        <v>0</v>
      </c>
      <c r="AI100" s="108">
        <f t="shared" si="243"/>
        <v>0</v>
      </c>
      <c r="AJ100" s="32">
        <f t="shared" si="243"/>
        <v>35.916961611761501</v>
      </c>
      <c r="AK100" s="32">
        <f t="shared" si="243"/>
        <v>0</v>
      </c>
      <c r="AL100" s="109">
        <f t="shared" si="243"/>
        <v>1492.5466920773208</v>
      </c>
      <c r="AM100" s="108">
        <f t="shared" si="243"/>
        <v>1493.9646065886197</v>
      </c>
      <c r="AN100" s="32">
        <f t="shared" si="174"/>
        <v>1494.658589708685</v>
      </c>
      <c r="AO100" s="32">
        <f t="shared" si="174"/>
        <v>1495.1056357201198</v>
      </c>
      <c r="AP100" s="109">
        <f t="shared" si="174"/>
        <v>1495.3117342771575</v>
      </c>
      <c r="AQ100" s="108">
        <f t="shared" ref="AQ100:AU100" si="244">AQ44/3.673</f>
        <v>1495.1532806969781</v>
      </c>
      <c r="AR100" s="32">
        <f t="shared" si="244"/>
        <v>1495.4573917778382</v>
      </c>
      <c r="AS100" s="32">
        <f t="shared" si="244"/>
        <v>1495.7214810781377</v>
      </c>
      <c r="AT100" s="109">
        <f t="shared" si="244"/>
        <v>1496.0138851075417</v>
      </c>
      <c r="AU100" s="32">
        <f t="shared" si="244"/>
        <v>1496.3337870950177</v>
      </c>
      <c r="AV100" s="32">
        <f t="shared" ref="AV100:AY100" si="245">AV44/3.673</f>
        <v>1496.6493329703239</v>
      </c>
      <c r="AW100" s="32">
        <f t="shared" si="245"/>
        <v>1496.9798529812142</v>
      </c>
      <c r="AX100" s="109">
        <f t="shared" si="245"/>
        <v>1497.302205281786</v>
      </c>
      <c r="AY100" s="32">
        <f t="shared" si="245"/>
        <v>1497.6046828205826</v>
      </c>
      <c r="AZ100" s="32">
        <f t="shared" ref="AZ100" si="246">AZ44/3.673</f>
        <v>1497.9534440511843</v>
      </c>
    </row>
    <row r="101" spans="2:52" s="5" customFormat="1" ht="14.1" customHeight="1" x14ac:dyDescent="0.2">
      <c r="B101" s="8" t="s">
        <v>128</v>
      </c>
      <c r="C101" s="32">
        <f t="shared" ref="C101:K101" si="247">C45/3.673</f>
        <v>0</v>
      </c>
      <c r="D101" s="32">
        <f t="shared" si="247"/>
        <v>0</v>
      </c>
      <c r="E101" s="32">
        <f t="shared" si="247"/>
        <v>0</v>
      </c>
      <c r="F101" s="32">
        <f t="shared" si="247"/>
        <v>22.017152191668934</v>
      </c>
      <c r="G101" s="32">
        <f t="shared" si="247"/>
        <v>21.821127144023958</v>
      </c>
      <c r="H101" s="32">
        <f t="shared" si="247"/>
        <v>0</v>
      </c>
      <c r="I101" s="32">
        <f t="shared" si="247"/>
        <v>0</v>
      </c>
      <c r="J101" s="32">
        <f t="shared" si="247"/>
        <v>0</v>
      </c>
      <c r="K101" s="32">
        <f t="shared" si="247"/>
        <v>0</v>
      </c>
      <c r="L101" s="109">
        <f t="shared" ref="L101" si="248">L45/3.673</f>
        <v>0</v>
      </c>
      <c r="M101" s="187"/>
      <c r="S101" s="108">
        <f t="shared" ref="S101:AM101" si="249">S45/3.673</f>
        <v>0</v>
      </c>
      <c r="T101" s="32">
        <f t="shared" si="249"/>
        <v>0</v>
      </c>
      <c r="U101" s="32">
        <f t="shared" si="249"/>
        <v>0</v>
      </c>
      <c r="V101" s="109">
        <f t="shared" si="249"/>
        <v>0</v>
      </c>
      <c r="W101" s="108">
        <f t="shared" si="249"/>
        <v>18.537979852981216</v>
      </c>
      <c r="X101" s="32">
        <f t="shared" si="249"/>
        <v>29.266539613395043</v>
      </c>
      <c r="Y101" s="32">
        <f t="shared" si="249"/>
        <v>27.939014429621565</v>
      </c>
      <c r="Z101" s="109">
        <f t="shared" si="249"/>
        <v>22.017152191668934</v>
      </c>
      <c r="AA101" s="108">
        <f t="shared" si="249"/>
        <v>35.292404029403755</v>
      </c>
      <c r="AB101" s="32">
        <f t="shared" si="249"/>
        <v>20.513748979036208</v>
      </c>
      <c r="AC101" s="32">
        <f t="shared" si="249"/>
        <v>26.411652600054452</v>
      </c>
      <c r="AD101" s="109">
        <f t="shared" si="249"/>
        <v>21.821127144023958</v>
      </c>
      <c r="AE101" s="108">
        <f t="shared" si="249"/>
        <v>16.453307922679009</v>
      </c>
      <c r="AF101" s="32">
        <f t="shared" si="249"/>
        <v>11.139395589436427</v>
      </c>
      <c r="AG101" s="32">
        <f t="shared" si="249"/>
        <v>5.4633814320718761</v>
      </c>
      <c r="AH101" s="109">
        <f t="shared" si="249"/>
        <v>0</v>
      </c>
      <c r="AI101" s="108">
        <f t="shared" si="249"/>
        <v>0</v>
      </c>
      <c r="AJ101" s="32">
        <f t="shared" si="249"/>
        <v>0</v>
      </c>
      <c r="AK101" s="32">
        <f t="shared" si="249"/>
        <v>0</v>
      </c>
      <c r="AL101" s="109">
        <f t="shared" si="249"/>
        <v>0</v>
      </c>
      <c r="AM101" s="108">
        <f t="shared" si="249"/>
        <v>0</v>
      </c>
      <c r="AN101" s="32">
        <f t="shared" si="174"/>
        <v>0</v>
      </c>
      <c r="AO101" s="32">
        <f t="shared" si="174"/>
        <v>0</v>
      </c>
      <c r="AP101" s="109">
        <f t="shared" si="174"/>
        <v>0</v>
      </c>
      <c r="AQ101" s="108">
        <f t="shared" ref="AQ101:AU101" si="250">AQ45/3.673</f>
        <v>0</v>
      </c>
      <c r="AR101" s="32">
        <f t="shared" si="250"/>
        <v>0</v>
      </c>
      <c r="AS101" s="32">
        <f t="shared" si="250"/>
        <v>0</v>
      </c>
      <c r="AT101" s="109">
        <f t="shared" si="250"/>
        <v>0</v>
      </c>
      <c r="AU101" s="32">
        <f t="shared" si="250"/>
        <v>0</v>
      </c>
      <c r="AV101" s="32">
        <f t="shared" ref="AV101:AY101" si="251">AV45/3.673</f>
        <v>0</v>
      </c>
      <c r="AW101" s="32">
        <f t="shared" si="251"/>
        <v>0</v>
      </c>
      <c r="AX101" s="109">
        <f t="shared" si="251"/>
        <v>0</v>
      </c>
      <c r="AY101" s="32">
        <f t="shared" si="251"/>
        <v>0</v>
      </c>
      <c r="AZ101" s="32">
        <f t="shared" ref="AZ101" si="252">AZ45/3.673</f>
        <v>0</v>
      </c>
    </row>
    <row r="102" spans="2:52" ht="14.1" customHeight="1" x14ac:dyDescent="0.2">
      <c r="B102" s="8" t="s">
        <v>129</v>
      </c>
      <c r="C102" s="32">
        <f t="shared" ref="C102:K102" si="253">C46/3.673</f>
        <v>0</v>
      </c>
      <c r="D102" s="32">
        <f t="shared" si="253"/>
        <v>0</v>
      </c>
      <c r="E102" s="32">
        <f t="shared" si="253"/>
        <v>0</v>
      </c>
      <c r="F102" s="32">
        <f t="shared" si="253"/>
        <v>0</v>
      </c>
      <c r="G102" s="32">
        <f t="shared" si="253"/>
        <v>32.723386877212086</v>
      </c>
      <c r="H102" s="32">
        <f t="shared" si="253"/>
        <v>35.18268445412469</v>
      </c>
      <c r="I102" s="32">
        <f t="shared" si="253"/>
        <v>36.627280152463925</v>
      </c>
      <c r="J102" s="32">
        <f t="shared" si="253"/>
        <v>40.664851619929209</v>
      </c>
      <c r="K102" s="32">
        <f t="shared" si="253"/>
        <v>44.181050912060982</v>
      </c>
      <c r="L102" s="109">
        <f t="shared" ref="L102" si="254">L46/3.673</f>
        <v>45.5755513204465</v>
      </c>
      <c r="M102" s="187"/>
      <c r="S102" s="108">
        <f t="shared" ref="S102:AM102" si="255">S46/3.673</f>
        <v>0</v>
      </c>
      <c r="T102" s="32">
        <f t="shared" si="255"/>
        <v>0</v>
      </c>
      <c r="U102" s="32">
        <f t="shared" si="255"/>
        <v>0</v>
      </c>
      <c r="V102" s="109">
        <f t="shared" si="255"/>
        <v>0</v>
      </c>
      <c r="W102" s="108">
        <f t="shared" si="255"/>
        <v>0</v>
      </c>
      <c r="X102" s="32">
        <f t="shared" si="255"/>
        <v>0</v>
      </c>
      <c r="Y102" s="32">
        <f t="shared" si="255"/>
        <v>0</v>
      </c>
      <c r="Z102" s="109">
        <f t="shared" si="255"/>
        <v>0</v>
      </c>
      <c r="AA102" s="108">
        <f t="shared" si="255"/>
        <v>0</v>
      </c>
      <c r="AB102" s="32">
        <f t="shared" si="255"/>
        <v>0</v>
      </c>
      <c r="AC102" s="32">
        <f t="shared" si="255"/>
        <v>0</v>
      </c>
      <c r="AD102" s="109">
        <f t="shared" si="255"/>
        <v>32.723386877212086</v>
      </c>
      <c r="AE102" s="108">
        <f t="shared" si="255"/>
        <v>33.010345766403482</v>
      </c>
      <c r="AF102" s="32">
        <f t="shared" si="255"/>
        <v>33.309556221072697</v>
      </c>
      <c r="AG102" s="32">
        <f t="shared" si="255"/>
        <v>33.611489245848077</v>
      </c>
      <c r="AH102" s="109">
        <f t="shared" si="255"/>
        <v>35.18268445412469</v>
      </c>
      <c r="AI102" s="108">
        <f t="shared" si="255"/>
        <v>35.592975769126056</v>
      </c>
      <c r="AJ102" s="32">
        <f t="shared" si="255"/>
        <v>0</v>
      </c>
      <c r="AK102" s="32">
        <f t="shared" si="255"/>
        <v>36.243942281513746</v>
      </c>
      <c r="AL102" s="109">
        <f t="shared" si="255"/>
        <v>36.627280152463925</v>
      </c>
      <c r="AM102" s="108">
        <f t="shared" si="255"/>
        <v>36.950449224067519</v>
      </c>
      <c r="AN102" s="32">
        <f t="shared" si="174"/>
        <v>37.287503403212632</v>
      </c>
      <c r="AO102" s="32">
        <f t="shared" si="174"/>
        <v>37.627552409474539</v>
      </c>
      <c r="AP102" s="109">
        <f t="shared" si="174"/>
        <v>40.664851619929209</v>
      </c>
      <c r="AQ102" s="108">
        <f t="shared" ref="AQ102:AU102" si="256">AQ46/3.673</f>
        <v>41.3836101279608</v>
      </c>
      <c r="AR102" s="32">
        <f t="shared" si="256"/>
        <v>41.76667574190035</v>
      </c>
      <c r="AS102" s="32">
        <f t="shared" si="256"/>
        <v>42.156003267084124</v>
      </c>
      <c r="AT102" s="109">
        <f t="shared" si="256"/>
        <v>44.181050912060982</v>
      </c>
      <c r="AU102" s="32">
        <f t="shared" si="256"/>
        <v>44.56057718486251</v>
      </c>
      <c r="AV102" s="32">
        <f t="shared" ref="AV102:AY102" si="257">AV46/3.673</f>
        <v>44.976858154097464</v>
      </c>
      <c r="AW102" s="32">
        <f t="shared" si="257"/>
        <v>45.39477266539614</v>
      </c>
      <c r="AX102" s="109">
        <f t="shared" si="257"/>
        <v>45.5755513204465</v>
      </c>
      <c r="AY102" s="32">
        <f t="shared" si="257"/>
        <v>46.062619112442142</v>
      </c>
      <c r="AZ102" s="32">
        <f t="shared" ref="AZ102" si="258">AZ46/3.673</f>
        <v>46.642254288047916</v>
      </c>
    </row>
    <row r="103" spans="2:52" ht="14.1" customHeight="1" x14ac:dyDescent="0.2">
      <c r="B103" s="8" t="s">
        <v>130</v>
      </c>
      <c r="C103" s="32">
        <f t="shared" ref="C103:K103" si="259">C47/3.673</f>
        <v>64.504764497685812</v>
      </c>
      <c r="D103" s="32">
        <f t="shared" si="259"/>
        <v>60.968418186768311</v>
      </c>
      <c r="E103" s="32">
        <f t="shared" si="259"/>
        <v>57.834739994554859</v>
      </c>
      <c r="F103" s="32">
        <f t="shared" si="259"/>
        <v>56.100462836918048</v>
      </c>
      <c r="G103" s="32">
        <f t="shared" si="259"/>
        <v>54.229512659950991</v>
      </c>
      <c r="H103" s="32">
        <f t="shared" si="259"/>
        <v>52.432071875850802</v>
      </c>
      <c r="I103" s="32">
        <f t="shared" si="259"/>
        <v>52.93738088755785</v>
      </c>
      <c r="J103" s="32">
        <f t="shared" si="259"/>
        <v>52.347127688537974</v>
      </c>
      <c r="K103" s="32">
        <f t="shared" si="259"/>
        <v>54.722570106180235</v>
      </c>
      <c r="L103" s="109">
        <f t="shared" ref="L103" si="260">L47/3.673</f>
        <v>56.385243670024508</v>
      </c>
      <c r="S103" s="108">
        <f t="shared" ref="S103:AM103" si="261">S47/3.673</f>
        <v>60.32643615573101</v>
      </c>
      <c r="T103" s="32">
        <f t="shared" si="261"/>
        <v>60.103457664034849</v>
      </c>
      <c r="U103" s="32">
        <f t="shared" si="261"/>
        <v>59.479716852708954</v>
      </c>
      <c r="V103" s="109">
        <f t="shared" si="261"/>
        <v>57.834739994554859</v>
      </c>
      <c r="W103" s="108">
        <f t="shared" si="261"/>
        <v>57.581268717669481</v>
      </c>
      <c r="X103" s="32">
        <f t="shared" si="261"/>
        <v>57.883201742444868</v>
      </c>
      <c r="Y103" s="32">
        <f t="shared" si="261"/>
        <v>56.686087666757416</v>
      </c>
      <c r="Z103" s="109">
        <f t="shared" si="261"/>
        <v>56.100462836918048</v>
      </c>
      <c r="AA103" s="108">
        <f t="shared" si="261"/>
        <v>56.182139940103454</v>
      </c>
      <c r="AB103" s="32">
        <f t="shared" si="261"/>
        <v>56.000544514021236</v>
      </c>
      <c r="AC103" s="32">
        <f t="shared" si="261"/>
        <v>58.185679281241491</v>
      </c>
      <c r="AD103" s="109">
        <f t="shared" si="261"/>
        <v>54.229512659950991</v>
      </c>
      <c r="AE103" s="108">
        <f t="shared" si="261"/>
        <v>53.793356928940916</v>
      </c>
      <c r="AF103" s="32">
        <f t="shared" si="261"/>
        <v>53.998094200925678</v>
      </c>
      <c r="AG103" s="32">
        <f t="shared" si="261"/>
        <v>55.592158998094199</v>
      </c>
      <c r="AH103" s="109">
        <f t="shared" si="261"/>
        <v>52.432071875850802</v>
      </c>
      <c r="AI103" s="108">
        <f t="shared" si="261"/>
        <v>52.164443234413284</v>
      </c>
      <c r="AJ103" s="32">
        <f t="shared" si="261"/>
        <v>52.148380070786821</v>
      </c>
      <c r="AK103" s="32">
        <f t="shared" si="261"/>
        <v>52.754696433433161</v>
      </c>
      <c r="AL103" s="109">
        <f t="shared" si="261"/>
        <v>52.93738088755785</v>
      </c>
      <c r="AM103" s="108">
        <f t="shared" si="261"/>
        <v>53.768037026953444</v>
      </c>
      <c r="AN103" s="32">
        <f t="shared" si="174"/>
        <v>53.558671385788188</v>
      </c>
      <c r="AO103" s="32">
        <f t="shared" si="174"/>
        <v>53.50558126871767</v>
      </c>
      <c r="AP103" s="109">
        <f t="shared" si="174"/>
        <v>52.347127688537974</v>
      </c>
      <c r="AQ103" s="108">
        <f t="shared" ref="AQ103:AU103" si="262">AQ47/3.673</f>
        <v>53.401579090661585</v>
      </c>
      <c r="AR103" s="32">
        <f t="shared" si="262"/>
        <v>53.959978219439151</v>
      </c>
      <c r="AS103" s="32">
        <f t="shared" si="262"/>
        <v>53.558126871766945</v>
      </c>
      <c r="AT103" s="109">
        <f t="shared" si="262"/>
        <v>54.722570106180235</v>
      </c>
      <c r="AU103" s="32">
        <f t="shared" si="262"/>
        <v>55.33569289409202</v>
      </c>
      <c r="AV103" s="32">
        <f t="shared" ref="AV103:AY103" si="263">AV47/3.673</f>
        <v>56.315818132316913</v>
      </c>
      <c r="AW103" s="32">
        <f t="shared" si="263"/>
        <v>55.681187040566293</v>
      </c>
      <c r="AX103" s="109">
        <f t="shared" si="263"/>
        <v>56.385243670024508</v>
      </c>
      <c r="AY103" s="32">
        <f t="shared" si="263"/>
        <v>57.487612306016878</v>
      </c>
      <c r="AZ103" s="32">
        <f t="shared" ref="AZ103" si="264">AZ47/3.673</f>
        <v>57.622924040294038</v>
      </c>
    </row>
    <row r="104" spans="2:52" ht="14.1" customHeight="1" x14ac:dyDescent="0.2">
      <c r="B104" s="8" t="s">
        <v>131</v>
      </c>
      <c r="C104" s="32">
        <f t="shared" ref="C104:K104" si="265">C48/3.673</f>
        <v>0</v>
      </c>
      <c r="D104" s="32">
        <f t="shared" si="265"/>
        <v>0</v>
      </c>
      <c r="E104" s="32">
        <f t="shared" si="265"/>
        <v>0</v>
      </c>
      <c r="F104" s="32">
        <f t="shared" si="265"/>
        <v>0</v>
      </c>
      <c r="G104" s="32">
        <f t="shared" si="265"/>
        <v>0</v>
      </c>
      <c r="H104" s="32">
        <f t="shared" si="265"/>
        <v>0</v>
      </c>
      <c r="I104" s="32">
        <f t="shared" si="265"/>
        <v>0</v>
      </c>
      <c r="J104" s="32">
        <f t="shared" si="265"/>
        <v>36.744350667029671</v>
      </c>
      <c r="K104" s="32">
        <f t="shared" si="265"/>
        <v>21.797985298121425</v>
      </c>
      <c r="L104" s="109">
        <f t="shared" ref="L104" si="266">L48/3.673</f>
        <v>21.532806969779472</v>
      </c>
      <c r="S104" s="108">
        <f t="shared" ref="S104:AM104" si="267">S48/3.673</f>
        <v>0</v>
      </c>
      <c r="T104" s="32">
        <f t="shared" si="267"/>
        <v>0</v>
      </c>
      <c r="U104" s="32">
        <f t="shared" si="267"/>
        <v>0</v>
      </c>
      <c r="V104" s="109">
        <f t="shared" si="267"/>
        <v>0</v>
      </c>
      <c r="W104" s="108">
        <f t="shared" si="267"/>
        <v>0</v>
      </c>
      <c r="X104" s="32">
        <f t="shared" si="267"/>
        <v>0</v>
      </c>
      <c r="Y104" s="32">
        <f t="shared" si="267"/>
        <v>0</v>
      </c>
      <c r="Z104" s="109">
        <f t="shared" si="267"/>
        <v>0</v>
      </c>
      <c r="AA104" s="108">
        <f t="shared" si="267"/>
        <v>0</v>
      </c>
      <c r="AB104" s="32">
        <f t="shared" si="267"/>
        <v>0</v>
      </c>
      <c r="AC104" s="32">
        <f t="shared" si="267"/>
        <v>0</v>
      </c>
      <c r="AD104" s="109">
        <f t="shared" si="267"/>
        <v>0</v>
      </c>
      <c r="AE104" s="108">
        <f t="shared" si="267"/>
        <v>0</v>
      </c>
      <c r="AF104" s="32">
        <f t="shared" si="267"/>
        <v>0</v>
      </c>
      <c r="AG104" s="32">
        <f t="shared" si="267"/>
        <v>0</v>
      </c>
      <c r="AH104" s="109">
        <f t="shared" si="267"/>
        <v>0</v>
      </c>
      <c r="AI104" s="108">
        <f t="shared" si="267"/>
        <v>0</v>
      </c>
      <c r="AJ104" s="32">
        <f t="shared" si="267"/>
        <v>0</v>
      </c>
      <c r="AK104" s="32">
        <f t="shared" si="267"/>
        <v>0</v>
      </c>
      <c r="AL104" s="109">
        <f t="shared" si="267"/>
        <v>0</v>
      </c>
      <c r="AM104" s="108">
        <f t="shared" si="267"/>
        <v>0</v>
      </c>
      <c r="AN104" s="32">
        <f t="shared" si="174"/>
        <v>0</v>
      </c>
      <c r="AO104" s="32">
        <f t="shared" si="174"/>
        <v>0</v>
      </c>
      <c r="AP104" s="109">
        <f t="shared" si="174"/>
        <v>36.744350667029671</v>
      </c>
      <c r="AQ104" s="108">
        <f t="shared" ref="AQ104:AU104" si="268">AQ48/3.673</f>
        <v>36.129594337054179</v>
      </c>
      <c r="AR104" s="32">
        <f t="shared" si="268"/>
        <v>35.514565750068058</v>
      </c>
      <c r="AS104" s="32">
        <f t="shared" si="268"/>
        <v>35.148380070786821</v>
      </c>
      <c r="AT104" s="109">
        <f t="shared" si="268"/>
        <v>21.797985298121425</v>
      </c>
      <c r="AU104" s="32">
        <f t="shared" si="268"/>
        <v>21.573645521372175</v>
      </c>
      <c r="AV104" s="32">
        <f t="shared" ref="AV104:AY104" si="269">AV48/3.673</f>
        <v>21.13476722025592</v>
      </c>
      <c r="AW104" s="32">
        <f t="shared" si="269"/>
        <v>21.575823577457122</v>
      </c>
      <c r="AX104" s="109">
        <f t="shared" si="269"/>
        <v>21.532806969779472</v>
      </c>
      <c r="AY104" s="32">
        <f t="shared" si="269"/>
        <v>18.530084399673292</v>
      </c>
      <c r="AZ104" s="32">
        <f t="shared" ref="AZ104" si="270">AZ48/3.673</f>
        <v>20.218622379526273</v>
      </c>
    </row>
    <row r="105" spans="2:52" ht="14.1" customHeight="1" x14ac:dyDescent="0.2">
      <c r="B105" s="8" t="s">
        <v>132</v>
      </c>
      <c r="C105" s="32">
        <f t="shared" ref="C105:K105" si="271">C49/3.673</f>
        <v>0</v>
      </c>
      <c r="D105" s="32">
        <f t="shared" si="271"/>
        <v>0</v>
      </c>
      <c r="E105" s="32">
        <f t="shared" si="271"/>
        <v>0</v>
      </c>
      <c r="F105" s="32">
        <f t="shared" si="271"/>
        <v>0</v>
      </c>
      <c r="G105" s="32">
        <f t="shared" si="271"/>
        <v>0</v>
      </c>
      <c r="H105" s="32">
        <f t="shared" si="271"/>
        <v>0</v>
      </c>
      <c r="I105" s="32">
        <f t="shared" si="271"/>
        <v>0</v>
      </c>
      <c r="J105" s="32">
        <f t="shared" si="271"/>
        <v>2.9052545603049276</v>
      </c>
      <c r="K105" s="32">
        <f t="shared" si="271"/>
        <v>1.7740266811870407</v>
      </c>
      <c r="L105" s="109">
        <f t="shared" ref="L105" si="272">L49/3.673</f>
        <v>1.7772937653144567</v>
      </c>
      <c r="S105" s="108">
        <f t="shared" ref="S105:AM105" si="273">S49/3.673</f>
        <v>0</v>
      </c>
      <c r="T105" s="32">
        <f t="shared" si="273"/>
        <v>0</v>
      </c>
      <c r="U105" s="32">
        <f t="shared" si="273"/>
        <v>0</v>
      </c>
      <c r="V105" s="109">
        <f t="shared" si="273"/>
        <v>0</v>
      </c>
      <c r="W105" s="108">
        <f t="shared" si="273"/>
        <v>0</v>
      </c>
      <c r="X105" s="32">
        <f t="shared" si="273"/>
        <v>0</v>
      </c>
      <c r="Y105" s="32">
        <f t="shared" si="273"/>
        <v>0</v>
      </c>
      <c r="Z105" s="109">
        <f t="shared" si="273"/>
        <v>0</v>
      </c>
      <c r="AA105" s="108">
        <f t="shared" si="273"/>
        <v>0</v>
      </c>
      <c r="AB105" s="32">
        <f t="shared" si="273"/>
        <v>0</v>
      </c>
      <c r="AC105" s="32">
        <f t="shared" si="273"/>
        <v>0</v>
      </c>
      <c r="AD105" s="109">
        <f t="shared" si="273"/>
        <v>0</v>
      </c>
      <c r="AE105" s="108">
        <f t="shared" si="273"/>
        <v>0</v>
      </c>
      <c r="AF105" s="32">
        <f t="shared" si="273"/>
        <v>0</v>
      </c>
      <c r="AG105" s="32">
        <f t="shared" si="273"/>
        <v>0</v>
      </c>
      <c r="AH105" s="109">
        <f t="shared" si="273"/>
        <v>0</v>
      </c>
      <c r="AI105" s="108">
        <f t="shared" si="273"/>
        <v>0</v>
      </c>
      <c r="AJ105" s="32">
        <f t="shared" si="273"/>
        <v>0</v>
      </c>
      <c r="AK105" s="32">
        <f t="shared" si="273"/>
        <v>0</v>
      </c>
      <c r="AL105" s="109">
        <f t="shared" si="273"/>
        <v>0</v>
      </c>
      <c r="AM105" s="108">
        <f t="shared" si="273"/>
        <v>0</v>
      </c>
      <c r="AN105" s="32">
        <f t="shared" si="174"/>
        <v>0</v>
      </c>
      <c r="AO105" s="32">
        <f t="shared" si="174"/>
        <v>0</v>
      </c>
      <c r="AP105" s="109">
        <f t="shared" si="174"/>
        <v>2.9052545603049276</v>
      </c>
      <c r="AQ105" s="108">
        <f t="shared" ref="AQ105:AU105" si="274">AQ49/3.673</f>
        <v>2.3367819221344952</v>
      </c>
      <c r="AR105" s="32">
        <f t="shared" si="274"/>
        <v>2.3841546419820308</v>
      </c>
      <c r="AS105" s="32">
        <f t="shared" si="274"/>
        <v>2.6128505309011705</v>
      </c>
      <c r="AT105" s="109">
        <f t="shared" si="274"/>
        <v>1.7740266811870407</v>
      </c>
      <c r="AU105" s="32">
        <f t="shared" si="274"/>
        <v>1.9128777566022324</v>
      </c>
      <c r="AV105" s="32">
        <f t="shared" ref="AV105:AY105" si="275">AV49/3.673</f>
        <v>2.0326708412741628</v>
      </c>
      <c r="AW105" s="32">
        <f t="shared" si="275"/>
        <v>1.6825483256193845</v>
      </c>
      <c r="AX105" s="109">
        <f t="shared" si="275"/>
        <v>1.7772937653144567</v>
      </c>
      <c r="AY105" s="32">
        <f t="shared" si="275"/>
        <v>1.4802613667301934</v>
      </c>
      <c r="AZ105" s="32">
        <f t="shared" ref="AZ105" si="276">AZ49/3.673</f>
        <v>1.7405390688810236</v>
      </c>
    </row>
    <row r="106" spans="2:52" ht="14.1" customHeight="1" x14ac:dyDescent="0.2">
      <c r="B106" s="5" t="s">
        <v>133</v>
      </c>
      <c r="C106" s="34">
        <f t="shared" ref="C106:K106" si="277">C50/3.673</f>
        <v>64.504764497685812</v>
      </c>
      <c r="D106" s="34">
        <f t="shared" si="277"/>
        <v>1576.5886196569563</v>
      </c>
      <c r="E106" s="34">
        <f t="shared" si="277"/>
        <v>1551.0010890280423</v>
      </c>
      <c r="F106" s="34">
        <f t="shared" si="277"/>
        <v>1613.3046555948815</v>
      </c>
      <c r="G106" s="34">
        <f t="shared" si="277"/>
        <v>1726.4304383337872</v>
      </c>
      <c r="H106" s="34">
        <f t="shared" si="277"/>
        <v>301.98529812142664</v>
      </c>
      <c r="I106" s="34">
        <f t="shared" si="277"/>
        <v>1904.6101279607949</v>
      </c>
      <c r="J106" s="34">
        <f t="shared" si="277"/>
        <v>2053.851619929213</v>
      </c>
      <c r="K106" s="34">
        <f t="shared" si="277"/>
        <v>2038.0087122243397</v>
      </c>
      <c r="L106" s="111">
        <f t="shared" ref="L106" si="278">L50/3.673</f>
        <v>1973.6373536618569</v>
      </c>
      <c r="M106" s="164"/>
      <c r="N106" s="5"/>
      <c r="O106" s="5"/>
      <c r="P106" s="5"/>
      <c r="Q106" s="5"/>
      <c r="R106" s="5"/>
      <c r="S106" s="110">
        <f t="shared" ref="S106:AM106" si="279">S50/3.673</f>
        <v>1552.4339776749252</v>
      </c>
      <c r="T106" s="34">
        <f t="shared" si="279"/>
        <v>1552.5695616662131</v>
      </c>
      <c r="U106" s="34">
        <f t="shared" si="279"/>
        <v>1552.2959433705416</v>
      </c>
      <c r="V106" s="111">
        <f t="shared" si="279"/>
        <v>1551.0010890280423</v>
      </c>
      <c r="W106" s="110">
        <f t="shared" si="279"/>
        <v>1593.8102368635994</v>
      </c>
      <c r="X106" s="34">
        <f t="shared" si="279"/>
        <v>1605.1905799074325</v>
      </c>
      <c r="Y106" s="34">
        <f t="shared" si="279"/>
        <v>1601.8034304383339</v>
      </c>
      <c r="Z106" s="111">
        <f t="shared" si="279"/>
        <v>1613.3046555948815</v>
      </c>
      <c r="AA106" s="110">
        <f t="shared" si="279"/>
        <v>1649.3177239313911</v>
      </c>
      <c r="AB106" s="34">
        <f t="shared" si="279"/>
        <v>1661.6632180778654</v>
      </c>
      <c r="AC106" s="34">
        <f t="shared" si="279"/>
        <v>1681.4799891097198</v>
      </c>
      <c r="AD106" s="111">
        <f t="shared" si="279"/>
        <v>1726.4304383337874</v>
      </c>
      <c r="AE106" s="110">
        <f t="shared" si="279"/>
        <v>1757.1788728559761</v>
      </c>
      <c r="AF106" s="34">
        <f t="shared" si="279"/>
        <v>1754.2148107813778</v>
      </c>
      <c r="AG106" s="34">
        <f t="shared" si="279"/>
        <v>1787.183773482167</v>
      </c>
      <c r="AH106" s="111">
        <f t="shared" si="279"/>
        <v>301.98529812142664</v>
      </c>
      <c r="AI106" s="110">
        <f t="shared" si="279"/>
        <v>322.48380070786823</v>
      </c>
      <c r="AJ106" s="34">
        <f t="shared" si="279"/>
        <v>385.21508303838823</v>
      </c>
      <c r="AK106" s="34">
        <f t="shared" si="279"/>
        <v>396.88701334059351</v>
      </c>
      <c r="AL106" s="111">
        <f t="shared" si="279"/>
        <v>1904.6101279607951</v>
      </c>
      <c r="AM106" s="110">
        <f t="shared" si="279"/>
        <v>2010.1181595426081</v>
      </c>
      <c r="AN106" s="34">
        <f t="shared" ref="AN106:AP116" si="280">AN50/3.673</f>
        <v>2011.3218077865508</v>
      </c>
      <c r="AO106" s="34">
        <f t="shared" si="280"/>
        <v>2012.4843452218893</v>
      </c>
      <c r="AP106" s="111">
        <f t="shared" si="280"/>
        <v>2053.8516199292135</v>
      </c>
      <c r="AQ106" s="110">
        <f t="shared" ref="AQ106:AU106" si="281">AQ50/3.673</f>
        <v>2050.9267628641437</v>
      </c>
      <c r="AR106" s="34">
        <f t="shared" si="281"/>
        <v>2040.1674380615295</v>
      </c>
      <c r="AS106" s="34">
        <f t="shared" si="281"/>
        <v>2035.8682276068607</v>
      </c>
      <c r="AT106" s="111">
        <f t="shared" si="281"/>
        <v>2038.0087122243397</v>
      </c>
      <c r="AU106" s="34">
        <f t="shared" si="281"/>
        <v>2041.5543152736179</v>
      </c>
      <c r="AV106" s="34">
        <f t="shared" ref="AV106:AY106" si="282">AV50/3.673</f>
        <v>2039.5831745167438</v>
      </c>
      <c r="AW106" s="34">
        <f t="shared" si="282"/>
        <v>2020.2319629730462</v>
      </c>
      <c r="AX106" s="111">
        <f t="shared" si="282"/>
        <v>1973.6373536618569</v>
      </c>
      <c r="AY106" s="34">
        <f t="shared" si="282"/>
        <v>1963.5782738905527</v>
      </c>
      <c r="AZ106" s="34">
        <f t="shared" ref="AZ106" si="283">AZ50/3.673</f>
        <v>1986.6531445684727</v>
      </c>
    </row>
    <row r="107" spans="2:52" ht="14.1" customHeight="1" x14ac:dyDescent="0.2">
      <c r="B107" s="5"/>
      <c r="C107" s="32"/>
      <c r="D107" s="32"/>
      <c r="E107" s="32"/>
      <c r="F107" s="32"/>
      <c r="G107" s="32"/>
      <c r="H107" s="32"/>
      <c r="I107" s="32"/>
      <c r="J107" s="32"/>
      <c r="K107" s="32"/>
      <c r="L107" s="109"/>
      <c r="S107" s="108">
        <f t="shared" ref="S107:AM107" si="284">S51/3.673</f>
        <v>0</v>
      </c>
      <c r="T107" s="32">
        <f t="shared" si="284"/>
        <v>0</v>
      </c>
      <c r="U107" s="32">
        <f t="shared" si="284"/>
        <v>0</v>
      </c>
      <c r="V107" s="109">
        <f t="shared" si="284"/>
        <v>0</v>
      </c>
      <c r="W107" s="108">
        <f t="shared" si="284"/>
        <v>0</v>
      </c>
      <c r="X107" s="32">
        <f t="shared" si="284"/>
        <v>0</v>
      </c>
      <c r="Y107" s="32">
        <f t="shared" si="284"/>
        <v>0</v>
      </c>
      <c r="Z107" s="109">
        <f t="shared" si="284"/>
        <v>0</v>
      </c>
      <c r="AA107" s="108">
        <f t="shared" si="284"/>
        <v>0</v>
      </c>
      <c r="AB107" s="32">
        <f t="shared" si="284"/>
        <v>0</v>
      </c>
      <c r="AC107" s="32">
        <f t="shared" si="284"/>
        <v>0</v>
      </c>
      <c r="AD107" s="109">
        <f t="shared" si="284"/>
        <v>0</v>
      </c>
      <c r="AE107" s="108">
        <f t="shared" si="284"/>
        <v>0</v>
      </c>
      <c r="AF107" s="32">
        <f t="shared" si="284"/>
        <v>0</v>
      </c>
      <c r="AG107" s="32">
        <f t="shared" si="284"/>
        <v>0</v>
      </c>
      <c r="AH107" s="109">
        <f t="shared" si="284"/>
        <v>0</v>
      </c>
      <c r="AI107" s="108">
        <f t="shared" si="284"/>
        <v>0</v>
      </c>
      <c r="AJ107" s="32">
        <f t="shared" si="284"/>
        <v>0</v>
      </c>
      <c r="AK107" s="32">
        <f t="shared" si="284"/>
        <v>0</v>
      </c>
      <c r="AL107" s="109">
        <f t="shared" si="284"/>
        <v>0</v>
      </c>
      <c r="AM107" s="108">
        <f t="shared" si="284"/>
        <v>0</v>
      </c>
      <c r="AN107" s="32">
        <f t="shared" si="280"/>
        <v>0</v>
      </c>
      <c r="AO107" s="32">
        <f t="shared" si="280"/>
        <v>0</v>
      </c>
      <c r="AP107" s="109">
        <f t="shared" si="280"/>
        <v>0</v>
      </c>
      <c r="AQ107" s="108"/>
      <c r="AR107" s="32"/>
      <c r="AS107" s="32"/>
      <c r="AT107" s="109"/>
      <c r="AU107" s="32"/>
      <c r="AV107" s="32"/>
      <c r="AW107" s="32"/>
      <c r="AX107" s="109"/>
      <c r="AY107" s="32"/>
      <c r="AZ107" s="32"/>
    </row>
    <row r="108" spans="2:52" ht="14.1" customHeight="1" x14ac:dyDescent="0.2">
      <c r="B108" s="5" t="s">
        <v>134</v>
      </c>
      <c r="C108" s="32"/>
      <c r="D108" s="32"/>
      <c r="E108" s="32"/>
      <c r="F108" s="32"/>
      <c r="G108" s="32"/>
      <c r="H108" s="32"/>
      <c r="I108" s="32"/>
      <c r="J108" s="32"/>
      <c r="K108" s="32"/>
      <c r="L108" s="109"/>
      <c r="S108" s="108">
        <f t="shared" ref="S108:AM108" si="285">S52/3.673</f>
        <v>0</v>
      </c>
      <c r="T108" s="32">
        <f t="shared" si="285"/>
        <v>0</v>
      </c>
      <c r="U108" s="32">
        <f t="shared" si="285"/>
        <v>0</v>
      </c>
      <c r="V108" s="109">
        <f t="shared" si="285"/>
        <v>0</v>
      </c>
      <c r="W108" s="108">
        <f t="shared" si="285"/>
        <v>0</v>
      </c>
      <c r="X108" s="32">
        <f t="shared" si="285"/>
        <v>0</v>
      </c>
      <c r="Y108" s="32">
        <f t="shared" si="285"/>
        <v>0</v>
      </c>
      <c r="Z108" s="109">
        <f t="shared" si="285"/>
        <v>0</v>
      </c>
      <c r="AA108" s="108">
        <f t="shared" si="285"/>
        <v>0</v>
      </c>
      <c r="AB108" s="32">
        <f t="shared" si="285"/>
        <v>0</v>
      </c>
      <c r="AC108" s="32">
        <f t="shared" si="285"/>
        <v>0</v>
      </c>
      <c r="AD108" s="109">
        <f t="shared" si="285"/>
        <v>0</v>
      </c>
      <c r="AE108" s="108">
        <f t="shared" si="285"/>
        <v>0</v>
      </c>
      <c r="AF108" s="32">
        <f t="shared" si="285"/>
        <v>0</v>
      </c>
      <c r="AG108" s="32">
        <f t="shared" si="285"/>
        <v>0</v>
      </c>
      <c r="AH108" s="109">
        <f t="shared" si="285"/>
        <v>0</v>
      </c>
      <c r="AI108" s="108">
        <f t="shared" si="285"/>
        <v>0</v>
      </c>
      <c r="AJ108" s="32">
        <f t="shared" si="285"/>
        <v>0</v>
      </c>
      <c r="AK108" s="32">
        <f t="shared" si="285"/>
        <v>0</v>
      </c>
      <c r="AL108" s="109">
        <f t="shared" si="285"/>
        <v>0</v>
      </c>
      <c r="AM108" s="108">
        <f t="shared" si="285"/>
        <v>0</v>
      </c>
      <c r="AN108" s="32">
        <f t="shared" si="280"/>
        <v>0</v>
      </c>
      <c r="AO108" s="32">
        <f t="shared" si="280"/>
        <v>0</v>
      </c>
      <c r="AP108" s="109">
        <f t="shared" si="280"/>
        <v>0</v>
      </c>
      <c r="AQ108" s="108"/>
      <c r="AR108" s="32"/>
      <c r="AS108" s="32"/>
      <c r="AT108" s="109"/>
      <c r="AU108" s="32"/>
      <c r="AV108" s="32"/>
      <c r="AW108" s="32"/>
      <c r="AX108" s="109"/>
      <c r="AY108" s="32"/>
      <c r="AZ108" s="32"/>
    </row>
    <row r="109" spans="2:52" ht="14.1" customHeight="1" x14ac:dyDescent="0.2">
      <c r="B109" s="8" t="s">
        <v>126</v>
      </c>
      <c r="C109" s="32">
        <f t="shared" ref="C109:K109" si="286">C53/3.673</f>
        <v>0</v>
      </c>
      <c r="D109" s="32">
        <f t="shared" si="286"/>
        <v>0.46147563299754968</v>
      </c>
      <c r="E109" s="32">
        <f t="shared" si="286"/>
        <v>0</v>
      </c>
      <c r="F109" s="32">
        <f t="shared" si="286"/>
        <v>1.3648243942281513</v>
      </c>
      <c r="G109" s="32">
        <f t="shared" si="286"/>
        <v>7.6632180778655048</v>
      </c>
      <c r="H109" s="32">
        <f t="shared" si="286"/>
        <v>24.224067519738632</v>
      </c>
      <c r="I109" s="32">
        <f t="shared" si="286"/>
        <v>35.335965151102634</v>
      </c>
      <c r="J109" s="32">
        <f t="shared" si="286"/>
        <v>49.82657228423632</v>
      </c>
      <c r="K109" s="32">
        <f t="shared" si="286"/>
        <v>49.47672202559216</v>
      </c>
      <c r="L109" s="109">
        <f t="shared" ref="L109" si="287">L53/3.673</f>
        <v>42.708412741628095</v>
      </c>
      <c r="S109" s="108">
        <f t="shared" ref="S109:AM109" si="288">S53/3.673</f>
        <v>0</v>
      </c>
      <c r="T109" s="32">
        <f t="shared" si="288"/>
        <v>0</v>
      </c>
      <c r="U109" s="32">
        <f t="shared" si="288"/>
        <v>0</v>
      </c>
      <c r="V109" s="109">
        <f t="shared" si="288"/>
        <v>0</v>
      </c>
      <c r="W109" s="108">
        <f t="shared" si="288"/>
        <v>1.8875578546147562</v>
      </c>
      <c r="X109" s="32">
        <f t="shared" si="288"/>
        <v>1.4614756329975498</v>
      </c>
      <c r="Y109" s="32">
        <f t="shared" si="288"/>
        <v>1.4614756329975498</v>
      </c>
      <c r="Z109" s="109">
        <f t="shared" si="288"/>
        <v>1.3648243942281513</v>
      </c>
      <c r="AA109" s="108">
        <f t="shared" si="288"/>
        <v>2.4249931935747346</v>
      </c>
      <c r="AB109" s="32">
        <f t="shared" si="288"/>
        <v>2.4249931935747346</v>
      </c>
      <c r="AC109" s="32">
        <f t="shared" si="288"/>
        <v>2.4249931935747346</v>
      </c>
      <c r="AD109" s="109">
        <f t="shared" si="288"/>
        <v>7.6632180778655048</v>
      </c>
      <c r="AE109" s="108">
        <f t="shared" si="288"/>
        <v>2.6310917506125784</v>
      </c>
      <c r="AF109" s="32">
        <f t="shared" si="288"/>
        <v>4.684998638714946</v>
      </c>
      <c r="AG109" s="32">
        <f t="shared" si="288"/>
        <v>2.4165532262455756</v>
      </c>
      <c r="AH109" s="109">
        <f t="shared" si="288"/>
        <v>24.224067519738632</v>
      </c>
      <c r="AI109" s="108">
        <f t="shared" si="288"/>
        <v>20.372175333514836</v>
      </c>
      <c r="AJ109" s="32">
        <f t="shared" si="288"/>
        <v>29.416553226245576</v>
      </c>
      <c r="AK109" s="32">
        <f t="shared" si="288"/>
        <v>30.300843996732915</v>
      </c>
      <c r="AL109" s="109">
        <f t="shared" si="288"/>
        <v>35.335965151102634</v>
      </c>
      <c r="AM109" s="108">
        <f t="shared" si="288"/>
        <v>46.084399673291585</v>
      </c>
      <c r="AN109" s="32">
        <f t="shared" si="280"/>
        <v>57.112169888374623</v>
      </c>
      <c r="AO109" s="32">
        <f t="shared" si="280"/>
        <v>53.389872039205009</v>
      </c>
      <c r="AP109" s="109">
        <f t="shared" si="280"/>
        <v>49.82657228423632</v>
      </c>
      <c r="AQ109" s="108">
        <f t="shared" ref="AQ109:AU109" si="289">AQ53/3.673</f>
        <v>51.061530084399678</v>
      </c>
      <c r="AR109" s="32">
        <f t="shared" si="289"/>
        <v>50.756329975496868</v>
      </c>
      <c r="AS109" s="32">
        <f t="shared" si="289"/>
        <v>49.8292948543425</v>
      </c>
      <c r="AT109" s="109">
        <f t="shared" si="289"/>
        <v>49.47672202559216</v>
      </c>
      <c r="AU109" s="32">
        <f t="shared" si="289"/>
        <v>50.020963789817586</v>
      </c>
      <c r="AV109" s="32">
        <f t="shared" ref="AV109:AY109" si="290">AV53/3.673</f>
        <v>47.903076504219982</v>
      </c>
      <c r="AW109" s="32">
        <f t="shared" si="290"/>
        <v>46.684454124693715</v>
      </c>
      <c r="AX109" s="109">
        <f t="shared" si="290"/>
        <v>42.708412741628095</v>
      </c>
      <c r="AY109" s="32">
        <f t="shared" si="290"/>
        <v>42.19956438878301</v>
      </c>
      <c r="AZ109" s="32">
        <f t="shared" ref="AZ109" si="291">AZ53/3.673</f>
        <v>38.518377348216717</v>
      </c>
    </row>
    <row r="110" spans="2:52" ht="14.1" customHeight="1" x14ac:dyDescent="0.2">
      <c r="B110" s="8" t="s">
        <v>135</v>
      </c>
      <c r="C110" s="32">
        <f t="shared" ref="C110:K110" si="292">C54/3.673</f>
        <v>303.57936291859517</v>
      </c>
      <c r="D110" s="32">
        <f t="shared" si="292"/>
        <v>315.49714130138847</v>
      </c>
      <c r="E110" s="32">
        <f t="shared" si="292"/>
        <v>530.63871494690989</v>
      </c>
      <c r="F110" s="32">
        <f t="shared" si="292"/>
        <v>464.30465559488158</v>
      </c>
      <c r="G110" s="32">
        <f t="shared" si="292"/>
        <v>442.84862510209638</v>
      </c>
      <c r="H110" s="32">
        <f t="shared" si="292"/>
        <v>410.83936836373533</v>
      </c>
      <c r="I110" s="32">
        <f t="shared" si="292"/>
        <v>543.33351483800709</v>
      </c>
      <c r="J110" s="32">
        <f t="shared" si="292"/>
        <v>691.90171521916693</v>
      </c>
      <c r="K110" s="32">
        <f t="shared" si="292"/>
        <v>761.5175605771849</v>
      </c>
      <c r="L110" s="109">
        <f t="shared" ref="L110" si="293">L54/3.673</f>
        <v>848.25319901987473</v>
      </c>
      <c r="S110" s="108">
        <f t="shared" ref="S110:AM110" si="294">S54/3.673</f>
        <v>416.35965151102641</v>
      </c>
      <c r="T110" s="32">
        <f t="shared" si="294"/>
        <v>406.65450585352573</v>
      </c>
      <c r="U110" s="32">
        <f t="shared" si="294"/>
        <v>473.75524094745441</v>
      </c>
      <c r="V110" s="109">
        <f t="shared" si="294"/>
        <v>530.63871494690989</v>
      </c>
      <c r="W110" s="108">
        <f t="shared" si="294"/>
        <v>385.60141573645524</v>
      </c>
      <c r="X110" s="32">
        <f t="shared" si="294"/>
        <v>502.15382521099917</v>
      </c>
      <c r="Y110" s="32">
        <f t="shared" si="294"/>
        <v>734.7198475360741</v>
      </c>
      <c r="Z110" s="109">
        <f t="shared" si="294"/>
        <v>464.30465559488158</v>
      </c>
      <c r="AA110" s="108">
        <f t="shared" si="294"/>
        <v>743.53743533895999</v>
      </c>
      <c r="AB110" s="32">
        <f t="shared" si="294"/>
        <v>371.98638714946912</v>
      </c>
      <c r="AC110" s="32">
        <f t="shared" si="294"/>
        <v>749.72420364824393</v>
      </c>
      <c r="AD110" s="109">
        <f t="shared" si="294"/>
        <v>442.84862510209638</v>
      </c>
      <c r="AE110" s="108">
        <f t="shared" si="294"/>
        <v>450.68091478355569</v>
      </c>
      <c r="AF110" s="32">
        <f t="shared" si="294"/>
        <v>356.42172610944732</v>
      </c>
      <c r="AG110" s="32">
        <f t="shared" si="294"/>
        <v>777.91560032670839</v>
      </c>
      <c r="AH110" s="109">
        <f t="shared" si="294"/>
        <v>410.83936836373533</v>
      </c>
      <c r="AI110" s="108">
        <f t="shared" si="294"/>
        <v>770.20201470187862</v>
      </c>
      <c r="AJ110" s="32">
        <f t="shared" si="294"/>
        <v>458.74435066702966</v>
      </c>
      <c r="AK110" s="32">
        <f t="shared" si="294"/>
        <v>824.11679825755516</v>
      </c>
      <c r="AL110" s="109">
        <f t="shared" si="294"/>
        <v>543.33351483800709</v>
      </c>
      <c r="AM110" s="108">
        <f t="shared" si="294"/>
        <v>614.53335148380074</v>
      </c>
      <c r="AN110" s="32">
        <f t="shared" si="280"/>
        <v>644.39667846447048</v>
      </c>
      <c r="AO110" s="32">
        <f t="shared" si="280"/>
        <v>1000.9330247753879</v>
      </c>
      <c r="AP110" s="109">
        <f t="shared" si="280"/>
        <v>691.90171521916693</v>
      </c>
      <c r="AQ110" s="108">
        <f t="shared" ref="AQ110:AU110" si="295">AQ54/3.673</f>
        <v>1029.4002178056085</v>
      </c>
      <c r="AR110" s="32">
        <f t="shared" si="295"/>
        <v>666.89490879390144</v>
      </c>
      <c r="AS110" s="32">
        <f t="shared" si="295"/>
        <v>1028.9534440511843</v>
      </c>
      <c r="AT110" s="109">
        <f t="shared" si="295"/>
        <v>761.5175605771849</v>
      </c>
      <c r="AU110" s="32">
        <f t="shared" si="295"/>
        <v>1111.0571739722297</v>
      </c>
      <c r="AV110" s="32">
        <f t="shared" ref="AV110:AY110" si="296">AV54/3.673</f>
        <v>759.88646882657235</v>
      </c>
      <c r="AW110" s="32">
        <f t="shared" si="296"/>
        <v>1140.7941736999726</v>
      </c>
      <c r="AX110" s="109">
        <f t="shared" si="296"/>
        <v>848.25319901987473</v>
      </c>
      <c r="AY110" s="32">
        <f t="shared" si="296"/>
        <v>1194.1031854070241</v>
      </c>
      <c r="AZ110" s="32">
        <f t="shared" ref="AZ110" si="297">AZ54/3.673</f>
        <v>935.16144840729646</v>
      </c>
    </row>
    <row r="111" spans="2:52" ht="14.1" customHeight="1" x14ac:dyDescent="0.2">
      <c r="B111" s="8" t="s">
        <v>136</v>
      </c>
      <c r="C111" s="32">
        <f t="shared" ref="C111:K111" si="298">C55/3.673</f>
        <v>164.31962973046558</v>
      </c>
      <c r="D111" s="32">
        <f t="shared" si="298"/>
        <v>679.43071059079773</v>
      </c>
      <c r="E111" s="32">
        <f t="shared" si="298"/>
        <v>1173.1056357201198</v>
      </c>
      <c r="F111" s="32">
        <f t="shared" si="298"/>
        <v>980.85407024230881</v>
      </c>
      <c r="G111" s="32">
        <f t="shared" si="298"/>
        <v>240.88510754151918</v>
      </c>
      <c r="H111" s="32">
        <f t="shared" si="298"/>
        <v>624.15191941192495</v>
      </c>
      <c r="I111" s="32">
        <f t="shared" si="298"/>
        <v>939.95589436427986</v>
      </c>
      <c r="J111" s="32">
        <f t="shared" si="298"/>
        <v>1314.356384426899</v>
      </c>
      <c r="K111" s="32">
        <f t="shared" si="298"/>
        <v>1208.6427988020691</v>
      </c>
      <c r="L111" s="109">
        <f t="shared" ref="L111" si="299">L55/3.673</f>
        <v>992.78845630274986</v>
      </c>
      <c r="S111" s="108">
        <f t="shared" ref="S111:AM111" si="300">S55/3.673</f>
        <v>1103.0500952899538</v>
      </c>
      <c r="T111" s="32">
        <f t="shared" si="300"/>
        <v>1190.0947454396951</v>
      </c>
      <c r="U111" s="32">
        <f t="shared" si="300"/>
        <v>1102.5554043016607</v>
      </c>
      <c r="V111" s="109">
        <f t="shared" si="300"/>
        <v>1173.1056357201198</v>
      </c>
      <c r="W111" s="108">
        <f t="shared" si="300"/>
        <v>921.62455758235774</v>
      </c>
      <c r="X111" s="32">
        <f t="shared" si="300"/>
        <v>1198.4465014974137</v>
      </c>
      <c r="Y111" s="32">
        <f t="shared" si="300"/>
        <v>1363.1557310100736</v>
      </c>
      <c r="Z111" s="109">
        <f t="shared" si="300"/>
        <v>980.85407024230881</v>
      </c>
      <c r="AA111" s="108">
        <f t="shared" si="300"/>
        <v>1017.6280969234958</v>
      </c>
      <c r="AB111" s="32">
        <f t="shared" si="300"/>
        <v>313.9311189763136</v>
      </c>
      <c r="AC111" s="32">
        <f t="shared" si="300"/>
        <v>396.51265995099374</v>
      </c>
      <c r="AD111" s="109">
        <f t="shared" si="300"/>
        <v>240.88510754151918</v>
      </c>
      <c r="AE111" s="108">
        <f t="shared" si="300"/>
        <v>362.07922679008982</v>
      </c>
      <c r="AF111" s="32">
        <f t="shared" si="300"/>
        <v>786.33433160903894</v>
      </c>
      <c r="AG111" s="32">
        <f t="shared" si="300"/>
        <v>523.62074598420907</v>
      </c>
      <c r="AH111" s="109">
        <f t="shared" si="300"/>
        <v>624.15191941192495</v>
      </c>
      <c r="AI111" s="108">
        <f t="shared" si="300"/>
        <v>1012.3403212632725</v>
      </c>
      <c r="AJ111" s="32">
        <f t="shared" si="300"/>
        <v>842.62537435338959</v>
      </c>
      <c r="AK111" s="32">
        <f t="shared" si="300"/>
        <v>777.00762319629735</v>
      </c>
      <c r="AL111" s="109">
        <f t="shared" si="300"/>
        <v>939.95589436427986</v>
      </c>
      <c r="AM111" s="108">
        <f t="shared" si="300"/>
        <v>1141.9681459297576</v>
      </c>
      <c r="AN111" s="32">
        <f t="shared" si="280"/>
        <v>865.50830383882385</v>
      </c>
      <c r="AO111" s="32">
        <f t="shared" si="280"/>
        <v>1130.4350667029676</v>
      </c>
      <c r="AP111" s="109">
        <f t="shared" si="280"/>
        <v>1314.356384426899</v>
      </c>
      <c r="AQ111" s="108">
        <f t="shared" ref="AQ111:AU111" si="301">AQ55/3.673</f>
        <v>1353.609311189763</v>
      </c>
      <c r="AR111" s="32">
        <f t="shared" si="301"/>
        <v>1450.3362374081132</v>
      </c>
      <c r="AS111" s="32">
        <f t="shared" si="301"/>
        <v>1404.3898720392049</v>
      </c>
      <c r="AT111" s="109">
        <f t="shared" si="301"/>
        <v>1208.6427988020691</v>
      </c>
      <c r="AU111" s="32">
        <f t="shared" si="301"/>
        <v>1013.2937653144568</v>
      </c>
      <c r="AV111" s="32">
        <f t="shared" ref="AV111:AY111" si="302">AV55/3.673</f>
        <v>1017.4731826844542</v>
      </c>
      <c r="AW111" s="32">
        <f t="shared" si="302"/>
        <v>1025.0315818132317</v>
      </c>
      <c r="AX111" s="109">
        <f t="shared" si="302"/>
        <v>992.78845630274986</v>
      </c>
      <c r="AY111" s="32">
        <f t="shared" si="302"/>
        <v>959.83882384971412</v>
      </c>
      <c r="AZ111" s="32">
        <f t="shared" ref="AZ111" si="303">AZ55/3.673</f>
        <v>1582.2668118704057</v>
      </c>
    </row>
    <row r="112" spans="2:52" ht="14.1" customHeight="1" x14ac:dyDescent="0.2">
      <c r="B112" s="8" t="s">
        <v>137</v>
      </c>
      <c r="C112" s="32">
        <f t="shared" ref="C112:K112" si="304">C56/3.673</f>
        <v>0</v>
      </c>
      <c r="D112" s="32">
        <f t="shared" si="304"/>
        <v>0</v>
      </c>
      <c r="E112" s="32">
        <f t="shared" si="304"/>
        <v>0</v>
      </c>
      <c r="F112" s="32">
        <f t="shared" si="304"/>
        <v>0</v>
      </c>
      <c r="G112" s="32">
        <f t="shared" si="304"/>
        <v>0</v>
      </c>
      <c r="H112" s="32">
        <f t="shared" si="304"/>
        <v>1497.3158181323167</v>
      </c>
      <c r="I112" s="32">
        <f t="shared" si="304"/>
        <v>0</v>
      </c>
      <c r="J112" s="32">
        <f t="shared" si="304"/>
        <v>0</v>
      </c>
      <c r="K112" s="32">
        <f t="shared" si="304"/>
        <v>26.078137762047373</v>
      </c>
      <c r="L112" s="109">
        <f t="shared" ref="L112" si="305">L56/3.673</f>
        <v>12.628369180506398</v>
      </c>
      <c r="S112" s="108">
        <f t="shared" ref="S112:AM112" si="306">S56/3.673</f>
        <v>0</v>
      </c>
      <c r="T112" s="32">
        <f t="shared" si="306"/>
        <v>0</v>
      </c>
      <c r="U112" s="32">
        <f t="shared" si="306"/>
        <v>0</v>
      </c>
      <c r="V112" s="109">
        <f t="shared" si="306"/>
        <v>0</v>
      </c>
      <c r="W112" s="108">
        <f t="shared" si="306"/>
        <v>0</v>
      </c>
      <c r="X112" s="32">
        <f t="shared" si="306"/>
        <v>0</v>
      </c>
      <c r="Y112" s="32">
        <f t="shared" si="306"/>
        <v>0</v>
      </c>
      <c r="Z112" s="109">
        <f t="shared" si="306"/>
        <v>0</v>
      </c>
      <c r="AA112" s="108">
        <f t="shared" si="306"/>
        <v>0</v>
      </c>
      <c r="AB112" s="32">
        <f t="shared" si="306"/>
        <v>0</v>
      </c>
      <c r="AC112" s="32">
        <f t="shared" si="306"/>
        <v>0</v>
      </c>
      <c r="AD112" s="109">
        <f t="shared" si="306"/>
        <v>0</v>
      </c>
      <c r="AE112" s="108">
        <f t="shared" si="306"/>
        <v>0</v>
      </c>
      <c r="AF112" s="32">
        <f t="shared" si="306"/>
        <v>0</v>
      </c>
      <c r="AG112" s="32">
        <f t="shared" si="306"/>
        <v>0</v>
      </c>
      <c r="AH112" s="109">
        <f t="shared" si="306"/>
        <v>1497.3158181323167</v>
      </c>
      <c r="AI112" s="108">
        <f t="shared" si="306"/>
        <v>1497.654233596515</v>
      </c>
      <c r="AJ112" s="32">
        <f t="shared" si="306"/>
        <v>1497.9967329158726</v>
      </c>
      <c r="AK112" s="32">
        <f t="shared" si="306"/>
        <v>1498.342771576368</v>
      </c>
      <c r="AL112" s="109">
        <f t="shared" si="306"/>
        <v>0</v>
      </c>
      <c r="AM112" s="108">
        <f t="shared" si="306"/>
        <v>0</v>
      </c>
      <c r="AN112" s="32">
        <f t="shared" si="280"/>
        <v>0</v>
      </c>
      <c r="AO112" s="32">
        <f t="shared" si="280"/>
        <v>0</v>
      </c>
      <c r="AP112" s="109">
        <f t="shared" si="280"/>
        <v>0</v>
      </c>
      <c r="AQ112" s="108">
        <f t="shared" ref="AQ112:AU112" si="307">AQ56/3.673</f>
        <v>0</v>
      </c>
      <c r="AR112" s="32">
        <f t="shared" si="307"/>
        <v>0</v>
      </c>
      <c r="AS112" s="32">
        <f t="shared" si="307"/>
        <v>19.036210182412198</v>
      </c>
      <c r="AT112" s="109">
        <f t="shared" si="307"/>
        <v>26.078137762047373</v>
      </c>
      <c r="AU112" s="32">
        <f t="shared" si="307"/>
        <v>29.451129866594066</v>
      </c>
      <c r="AV112" s="32">
        <f t="shared" ref="AV112:AY112" si="308">AV56/3.673</f>
        <v>54.391505581268717</v>
      </c>
      <c r="AW112" s="32">
        <f t="shared" si="308"/>
        <v>21.268445412469372</v>
      </c>
      <c r="AX112" s="109">
        <f t="shared" si="308"/>
        <v>12.628369180506398</v>
      </c>
      <c r="AY112" s="32">
        <f t="shared" si="308"/>
        <v>9.1826844541246935</v>
      </c>
      <c r="AZ112" s="32">
        <f t="shared" ref="AZ112" si="309">AZ56/3.673</f>
        <v>26.290225973318812</v>
      </c>
    </row>
    <row r="113" spans="2:52" ht="14.1" customHeight="1" x14ac:dyDescent="0.2">
      <c r="B113" s="8" t="s">
        <v>128</v>
      </c>
      <c r="C113" s="32">
        <f t="shared" ref="C113:K113" si="310">C57/3.673</f>
        <v>0</v>
      </c>
      <c r="D113" s="32">
        <f t="shared" si="310"/>
        <v>0</v>
      </c>
      <c r="E113" s="32">
        <f t="shared" si="310"/>
        <v>0</v>
      </c>
      <c r="F113" s="32">
        <f t="shared" si="310"/>
        <v>10.496596787367276</v>
      </c>
      <c r="G113" s="32">
        <f t="shared" si="310"/>
        <v>22.575006806425268</v>
      </c>
      <c r="H113" s="32">
        <f t="shared" si="310"/>
        <v>21.136673019330249</v>
      </c>
      <c r="I113" s="32">
        <f t="shared" si="310"/>
        <v>0</v>
      </c>
      <c r="J113" s="32">
        <f t="shared" si="310"/>
        <v>0</v>
      </c>
      <c r="K113" s="32">
        <f t="shared" si="310"/>
        <v>0</v>
      </c>
      <c r="L113" s="109">
        <f t="shared" ref="L113" si="311">L57/3.673</f>
        <v>0</v>
      </c>
      <c r="S113" s="108">
        <f t="shared" ref="S113:AM113" si="312">S57/3.673</f>
        <v>0</v>
      </c>
      <c r="T113" s="32">
        <f t="shared" si="312"/>
        <v>0</v>
      </c>
      <c r="U113" s="32">
        <f t="shared" si="312"/>
        <v>0</v>
      </c>
      <c r="V113" s="109">
        <f t="shared" si="312"/>
        <v>0</v>
      </c>
      <c r="W113" s="108">
        <f t="shared" si="312"/>
        <v>5.1472910427443503</v>
      </c>
      <c r="X113" s="32">
        <f t="shared" si="312"/>
        <v>5.2695344405118432</v>
      </c>
      <c r="Y113" s="32">
        <f t="shared" si="312"/>
        <v>9.5216444323441323</v>
      </c>
      <c r="Z113" s="109">
        <f t="shared" si="312"/>
        <v>10.496596787367276</v>
      </c>
      <c r="AA113" s="108">
        <f t="shared" si="312"/>
        <v>17.029948271167981</v>
      </c>
      <c r="AB113" s="32">
        <f t="shared" si="312"/>
        <v>13.16117615028587</v>
      </c>
      <c r="AC113" s="32">
        <f t="shared" si="312"/>
        <v>21.02613667301933</v>
      </c>
      <c r="AD113" s="109">
        <f t="shared" si="312"/>
        <v>22.575006806425268</v>
      </c>
      <c r="AE113" s="108">
        <f t="shared" si="312"/>
        <v>22.997277429893817</v>
      </c>
      <c r="AF113" s="32">
        <f t="shared" si="312"/>
        <v>23.037571467465288</v>
      </c>
      <c r="AG113" s="32">
        <f t="shared" si="312"/>
        <v>22.968145929757689</v>
      </c>
      <c r="AH113" s="109">
        <f t="shared" si="312"/>
        <v>21.136673019330249</v>
      </c>
      <c r="AI113" s="108">
        <f t="shared" si="312"/>
        <v>11.903076504219984</v>
      </c>
      <c r="AJ113" s="32">
        <f t="shared" si="312"/>
        <v>4.4040294037571464</v>
      </c>
      <c r="AK113" s="32">
        <f t="shared" si="312"/>
        <v>0.72610944731826843</v>
      </c>
      <c r="AL113" s="109">
        <f t="shared" si="312"/>
        <v>0</v>
      </c>
      <c r="AM113" s="108">
        <f t="shared" si="312"/>
        <v>0</v>
      </c>
      <c r="AN113" s="32">
        <f t="shared" si="280"/>
        <v>0</v>
      </c>
      <c r="AO113" s="32">
        <f t="shared" si="280"/>
        <v>0</v>
      </c>
      <c r="AP113" s="109">
        <f t="shared" si="280"/>
        <v>0</v>
      </c>
      <c r="AQ113" s="108">
        <f t="shared" ref="AQ113:AU113" si="313">AQ57/3.673</f>
        <v>0</v>
      </c>
      <c r="AR113" s="32">
        <f t="shared" si="313"/>
        <v>0</v>
      </c>
      <c r="AS113" s="32">
        <f t="shared" si="313"/>
        <v>0</v>
      </c>
      <c r="AT113" s="109">
        <f t="shared" si="313"/>
        <v>0</v>
      </c>
      <c r="AU113" s="32">
        <f t="shared" si="313"/>
        <v>0</v>
      </c>
      <c r="AV113" s="32">
        <f t="shared" ref="AV113:AY113" si="314">AV57/3.673</f>
        <v>0</v>
      </c>
      <c r="AW113" s="32">
        <f t="shared" si="314"/>
        <v>0</v>
      </c>
      <c r="AX113" s="109">
        <f t="shared" si="314"/>
        <v>0</v>
      </c>
      <c r="AY113" s="32">
        <f t="shared" si="314"/>
        <v>0</v>
      </c>
      <c r="AZ113" s="32">
        <f t="shared" ref="AZ113" si="315">AZ57/3.673</f>
        <v>0</v>
      </c>
    </row>
    <row r="114" spans="2:52" ht="14.1" customHeight="1" x14ac:dyDescent="0.2">
      <c r="B114" s="5" t="s">
        <v>138</v>
      </c>
      <c r="C114" s="34">
        <f t="shared" ref="C114:K114" si="316">C58/3.673</f>
        <v>467.89899264906074</v>
      </c>
      <c r="D114" s="34">
        <f t="shared" si="316"/>
        <v>995.38932752518383</v>
      </c>
      <c r="E114" s="34">
        <f t="shared" si="316"/>
        <v>1703.7443506670297</v>
      </c>
      <c r="F114" s="34">
        <f t="shared" si="316"/>
        <v>1457.0201470187858</v>
      </c>
      <c r="G114" s="34">
        <f t="shared" si="316"/>
        <v>713.97195752790628</v>
      </c>
      <c r="H114" s="34">
        <f t="shared" si="316"/>
        <v>2577.667846447046</v>
      </c>
      <c r="I114" s="34">
        <f t="shared" si="316"/>
        <v>1518.6253743533896</v>
      </c>
      <c r="J114" s="34">
        <f t="shared" si="316"/>
        <v>2056.0846719303022</v>
      </c>
      <c r="K114" s="34">
        <f t="shared" si="316"/>
        <v>2045.7152191668936</v>
      </c>
      <c r="L114" s="111">
        <f t="shared" ref="L114" si="317">L58/3.673</f>
        <v>1896.378437244759</v>
      </c>
      <c r="M114" s="164"/>
      <c r="N114" s="5"/>
      <c r="O114" s="5"/>
      <c r="P114" s="5"/>
      <c r="Q114" s="5"/>
      <c r="R114" s="5"/>
      <c r="S114" s="110">
        <f t="shared" ref="S114:AM114" si="318">S58/3.673</f>
        <v>1519.4097468009802</v>
      </c>
      <c r="T114" s="34">
        <f t="shared" si="318"/>
        <v>1596.7492512932206</v>
      </c>
      <c r="U114" s="34">
        <f t="shared" si="318"/>
        <v>1576.3106452491154</v>
      </c>
      <c r="V114" s="111">
        <f t="shared" si="318"/>
        <v>1703.7443506670297</v>
      </c>
      <c r="W114" s="110">
        <f t="shared" si="318"/>
        <v>1314.2608222161721</v>
      </c>
      <c r="X114" s="34">
        <f t="shared" si="318"/>
        <v>1707.3313367819221</v>
      </c>
      <c r="Y114" s="34">
        <f t="shared" si="318"/>
        <v>2108.8586986114892</v>
      </c>
      <c r="Z114" s="111">
        <f t="shared" si="318"/>
        <v>1457.0201470187858</v>
      </c>
      <c r="AA114" s="110">
        <f t="shared" si="318"/>
        <v>1780.6204737271985</v>
      </c>
      <c r="AB114" s="34">
        <f t="shared" si="318"/>
        <v>701.50367546964333</v>
      </c>
      <c r="AC114" s="34">
        <f t="shared" si="318"/>
        <v>1169.6879934658318</v>
      </c>
      <c r="AD114" s="111">
        <f t="shared" si="318"/>
        <v>713.9719575279064</v>
      </c>
      <c r="AE114" s="110">
        <f t="shared" si="318"/>
        <v>838.38851075415187</v>
      </c>
      <c r="AF114" s="34">
        <f t="shared" si="318"/>
        <v>1170.4786278246665</v>
      </c>
      <c r="AG114" s="34">
        <f t="shared" si="318"/>
        <v>1326.9210454669208</v>
      </c>
      <c r="AH114" s="111">
        <f t="shared" si="318"/>
        <v>2577.667846447046</v>
      </c>
      <c r="AI114" s="110">
        <f t="shared" si="318"/>
        <v>3312.4718213994011</v>
      </c>
      <c r="AJ114" s="34">
        <f t="shared" si="318"/>
        <v>2833.1870405662939</v>
      </c>
      <c r="AK114" s="34">
        <f t="shared" si="318"/>
        <v>3130.4941464742715</v>
      </c>
      <c r="AL114" s="111">
        <f t="shared" si="318"/>
        <v>1518.6253743533896</v>
      </c>
      <c r="AM114" s="110">
        <f t="shared" si="318"/>
        <v>1802.5858970868499</v>
      </c>
      <c r="AN114" s="34">
        <f t="shared" si="280"/>
        <v>1567.0171521916691</v>
      </c>
      <c r="AO114" s="34">
        <f t="shared" si="280"/>
        <v>2184.7579635175607</v>
      </c>
      <c r="AP114" s="111">
        <f t="shared" si="280"/>
        <v>2056.0846719303022</v>
      </c>
      <c r="AQ114" s="110">
        <f t="shared" ref="AQ114:AU114" si="319">AQ58/3.673</f>
        <v>2434.0710590797717</v>
      </c>
      <c r="AR114" s="34">
        <f t="shared" si="319"/>
        <v>2167.9874761775118</v>
      </c>
      <c r="AS114" s="34">
        <f t="shared" si="319"/>
        <v>2502.2088211271439</v>
      </c>
      <c r="AT114" s="111">
        <f t="shared" si="319"/>
        <v>2045.7152191668936</v>
      </c>
      <c r="AU114" s="34">
        <f t="shared" si="319"/>
        <v>2203.8230329430985</v>
      </c>
      <c r="AV114" s="34">
        <f t="shared" ref="AV114:AY114" si="320">AV58/3.673</f>
        <v>1879.6542335965153</v>
      </c>
      <c r="AW114" s="34">
        <f t="shared" si="320"/>
        <v>2233.7786550503674</v>
      </c>
      <c r="AX114" s="111">
        <f t="shared" si="320"/>
        <v>1896.378437244759</v>
      </c>
      <c r="AY114" s="34">
        <f t="shared" si="320"/>
        <v>2205.3242580996462</v>
      </c>
      <c r="AZ114" s="34">
        <f t="shared" ref="AZ114" si="321">AZ58/3.673</f>
        <v>2582.2368635992379</v>
      </c>
    </row>
    <row r="115" spans="2:52" ht="14.1" customHeight="1" x14ac:dyDescent="0.2">
      <c r="B115" s="5" t="s">
        <v>139</v>
      </c>
      <c r="C115" s="34">
        <f t="shared" ref="C115:K115" si="322">C59/3.673</f>
        <v>532.40375714674656</v>
      </c>
      <c r="D115" s="34">
        <f t="shared" si="322"/>
        <v>2571.9779471821398</v>
      </c>
      <c r="E115" s="34">
        <f t="shared" si="322"/>
        <v>3254.745439695072</v>
      </c>
      <c r="F115" s="34">
        <f t="shared" si="322"/>
        <v>3070.3248026136671</v>
      </c>
      <c r="G115" s="34">
        <f t="shared" si="322"/>
        <v>2440.4023958616935</v>
      </c>
      <c r="H115" s="34">
        <f t="shared" si="322"/>
        <v>2879.6531445684727</v>
      </c>
      <c r="I115" s="34">
        <f t="shared" si="322"/>
        <v>3423.2355023141845</v>
      </c>
      <c r="J115" s="34">
        <f t="shared" si="322"/>
        <v>4109.9362918595152</v>
      </c>
      <c r="K115" s="34">
        <f t="shared" si="322"/>
        <v>4083.7239313912332</v>
      </c>
      <c r="L115" s="111">
        <f t="shared" ref="L115" si="323">L59/3.673</f>
        <v>3870.0157909066156</v>
      </c>
      <c r="M115" s="164"/>
      <c r="N115" s="5"/>
      <c r="O115" s="5"/>
      <c r="P115" s="5"/>
      <c r="Q115" s="5"/>
      <c r="R115" s="5"/>
      <c r="S115" s="110">
        <f t="shared" ref="S115:AM115" si="324">S59/3.673</f>
        <v>3071.8437244759057</v>
      </c>
      <c r="T115" s="34">
        <f t="shared" si="324"/>
        <v>3149.3188129594337</v>
      </c>
      <c r="U115" s="34">
        <f t="shared" si="324"/>
        <v>3128.6065886196566</v>
      </c>
      <c r="V115" s="111">
        <f t="shared" si="324"/>
        <v>3254.745439695072</v>
      </c>
      <c r="W115" s="110">
        <f t="shared" si="324"/>
        <v>2908.0710590797717</v>
      </c>
      <c r="X115" s="34">
        <f t="shared" si="324"/>
        <v>3312.5219166893548</v>
      </c>
      <c r="Y115" s="34">
        <f t="shared" si="324"/>
        <v>3710.6621290498229</v>
      </c>
      <c r="Z115" s="111">
        <f t="shared" si="324"/>
        <v>3070.3248026136671</v>
      </c>
      <c r="AA115" s="110">
        <f t="shared" si="324"/>
        <v>3429.9381976585896</v>
      </c>
      <c r="AB115" s="34">
        <f t="shared" si="324"/>
        <v>2363.1668935475091</v>
      </c>
      <c r="AC115" s="34">
        <f t="shared" si="324"/>
        <v>2851.1679825755514</v>
      </c>
      <c r="AD115" s="111">
        <f t="shared" si="324"/>
        <v>2440.402395861694</v>
      </c>
      <c r="AE115" s="110">
        <f t="shared" si="324"/>
        <v>2595.5673836101282</v>
      </c>
      <c r="AF115" s="34">
        <f t="shared" si="324"/>
        <v>2924.6934386060443</v>
      </c>
      <c r="AG115" s="34">
        <f t="shared" si="324"/>
        <v>3114.104818949088</v>
      </c>
      <c r="AH115" s="111">
        <f t="shared" si="324"/>
        <v>2879.6531445684727</v>
      </c>
      <c r="AI115" s="110">
        <f t="shared" si="324"/>
        <v>3634.9556221072694</v>
      </c>
      <c r="AJ115" s="34">
        <f t="shared" si="324"/>
        <v>3218.4021236046824</v>
      </c>
      <c r="AK115" s="34">
        <f t="shared" si="324"/>
        <v>3527.3811598148645</v>
      </c>
      <c r="AL115" s="111">
        <f t="shared" si="324"/>
        <v>3423.2355023141849</v>
      </c>
      <c r="AM115" s="110">
        <f t="shared" si="324"/>
        <v>3812.7040566294577</v>
      </c>
      <c r="AN115" s="34">
        <f t="shared" si="280"/>
        <v>3578.3389599782199</v>
      </c>
      <c r="AO115" s="34">
        <f t="shared" si="280"/>
        <v>4197.24230873945</v>
      </c>
      <c r="AP115" s="111">
        <f t="shared" si="280"/>
        <v>4109.9362918595152</v>
      </c>
      <c r="AQ115" s="110">
        <f t="shared" ref="AQ115:AU115" si="325">AQ59/3.673</f>
        <v>4484.9978219439154</v>
      </c>
      <c r="AR115" s="34">
        <f t="shared" si="325"/>
        <v>4208.1549142390413</v>
      </c>
      <c r="AS115" s="34">
        <f t="shared" si="325"/>
        <v>4538.0770487340051</v>
      </c>
      <c r="AT115" s="111">
        <f t="shared" si="325"/>
        <v>4083.7239313912332</v>
      </c>
      <c r="AU115" s="34">
        <f t="shared" si="325"/>
        <v>4245.3773482167171</v>
      </c>
      <c r="AV115" s="34">
        <f t="shared" ref="AV115:AY115" si="326">AV59/3.673</f>
        <v>3919.2374081132589</v>
      </c>
      <c r="AW115" s="34">
        <f t="shared" si="326"/>
        <v>4254.0106180234143</v>
      </c>
      <c r="AX115" s="111">
        <f t="shared" si="326"/>
        <v>3870.0157909066156</v>
      </c>
      <c r="AY115" s="34">
        <f t="shared" si="326"/>
        <v>4168.9025319901993</v>
      </c>
      <c r="AZ115" s="34">
        <f t="shared" ref="AZ115" si="327">AZ59/3.673</f>
        <v>4568.8900081677111</v>
      </c>
    </row>
    <row r="116" spans="2:52" ht="14.1" customHeight="1" thickBot="1" x14ac:dyDescent="0.25">
      <c r="B116" s="104" t="s">
        <v>140</v>
      </c>
      <c r="C116" s="140">
        <f t="shared" ref="C116:K116" si="328">C60/3.673</f>
        <v>3114.153825210999</v>
      </c>
      <c r="D116" s="140">
        <f t="shared" si="328"/>
        <v>3366.6694799891097</v>
      </c>
      <c r="E116" s="140">
        <f t="shared" si="328"/>
        <v>4231.4949632453036</v>
      </c>
      <c r="F116" s="140">
        <f t="shared" si="328"/>
        <v>4091.0299482711675</v>
      </c>
      <c r="G116" s="140">
        <f t="shared" si="328"/>
        <v>3375.605227334604</v>
      </c>
      <c r="H116" s="140">
        <f t="shared" si="328"/>
        <v>3751.437789273074</v>
      </c>
      <c r="I116" s="140">
        <f t="shared" si="328"/>
        <v>4361.1309556221067</v>
      </c>
      <c r="J116" s="140">
        <f t="shared" si="328"/>
        <v>5143.378437244759</v>
      </c>
      <c r="K116" s="140">
        <f t="shared" si="328"/>
        <v>4949.8486251020968</v>
      </c>
      <c r="L116" s="152">
        <f t="shared" ref="L116" si="329">L60/3.673</f>
        <v>4812.2420364824402</v>
      </c>
      <c r="M116" s="187"/>
      <c r="R116" s="63"/>
      <c r="S116" s="151">
        <f t="shared" ref="S116:AM116" si="330">S60/3.673</f>
        <v>4017.0117070514566</v>
      </c>
      <c r="T116" s="140">
        <f t="shared" si="330"/>
        <v>4052.8616934386059</v>
      </c>
      <c r="U116" s="140">
        <f t="shared" si="330"/>
        <v>4184.0917506125779</v>
      </c>
      <c r="V116" s="140">
        <f t="shared" si="330"/>
        <v>4231.4949632453036</v>
      </c>
      <c r="W116" s="151">
        <f t="shared" si="330"/>
        <v>4015.433705417915</v>
      </c>
      <c r="X116" s="140">
        <f t="shared" si="330"/>
        <v>4371.0530901170705</v>
      </c>
      <c r="Y116" s="140">
        <f t="shared" si="330"/>
        <v>4590.9741355839906</v>
      </c>
      <c r="Z116" s="140">
        <f t="shared" si="330"/>
        <v>4091.0299482711675</v>
      </c>
      <c r="AA116" s="151">
        <f t="shared" si="330"/>
        <v>4209.4535801796901</v>
      </c>
      <c r="AB116" s="140">
        <f t="shared" si="330"/>
        <v>3300.5110264089299</v>
      </c>
      <c r="AC116" s="140">
        <f t="shared" si="330"/>
        <v>3607.6305472365916</v>
      </c>
      <c r="AD116" s="140">
        <f t="shared" si="330"/>
        <v>3375.6052273346045</v>
      </c>
      <c r="AE116" s="151">
        <f t="shared" si="330"/>
        <v>3369.1105363463112</v>
      </c>
      <c r="AF116" s="140">
        <f t="shared" si="330"/>
        <v>3845.6041383065622</v>
      </c>
      <c r="AG116" s="140">
        <f t="shared" si="330"/>
        <v>3834.7661312278788</v>
      </c>
      <c r="AH116" s="140">
        <f t="shared" si="330"/>
        <v>3751.437789273074</v>
      </c>
      <c r="AI116" s="151">
        <f t="shared" si="330"/>
        <v>4348.1903076504223</v>
      </c>
      <c r="AJ116" s="140">
        <f t="shared" si="330"/>
        <v>4180.2273346038655</v>
      </c>
      <c r="AK116" s="140">
        <f t="shared" si="330"/>
        <v>4350.6335420637079</v>
      </c>
      <c r="AL116" s="140">
        <f t="shared" si="330"/>
        <v>4361.1309556221076</v>
      </c>
      <c r="AM116" s="151">
        <f t="shared" si="330"/>
        <v>4573.1916689354748</v>
      </c>
      <c r="AN116" s="140">
        <f t="shared" si="280"/>
        <v>4483.3354206370814</v>
      </c>
      <c r="AO116" s="140">
        <f t="shared" si="280"/>
        <v>4983.6901715219165</v>
      </c>
      <c r="AP116" s="140">
        <f t="shared" si="280"/>
        <v>5143.378437244759</v>
      </c>
      <c r="AQ116" s="151">
        <f t="shared" ref="AQ116:AU116" si="331">AQ60/3.673</f>
        <v>5292.0065341682548</v>
      </c>
      <c r="AR116" s="140">
        <f t="shared" si="331"/>
        <v>5181.7315545875308</v>
      </c>
      <c r="AS116" s="140">
        <f t="shared" si="331"/>
        <v>5338.6381704328887</v>
      </c>
      <c r="AT116" s="140">
        <f t="shared" si="331"/>
        <v>4949.8486251020968</v>
      </c>
      <c r="AU116" s="151">
        <f t="shared" si="331"/>
        <v>4938.6046828205835</v>
      </c>
      <c r="AV116" s="140">
        <f t="shared" ref="AV116:AY116" si="332">AV60/3.673</f>
        <v>4791.1791451129866</v>
      </c>
      <c r="AW116" s="140">
        <f t="shared" si="332"/>
        <v>5007.7982575551323</v>
      </c>
      <c r="AX116" s="152">
        <f t="shared" si="332"/>
        <v>4812.2420364824402</v>
      </c>
      <c r="AY116" s="151">
        <f t="shared" si="332"/>
        <v>4949.5967873672753</v>
      </c>
      <c r="AZ116" s="151">
        <f t="shared" ref="AZ116" si="333">AZ60/3.673</f>
        <v>5541.301116253745</v>
      </c>
    </row>
    <row r="117" spans="2:52" ht="13.5" thickTop="1" x14ac:dyDescent="0.2">
      <c r="V117" s="48"/>
      <c r="Z117" s="48"/>
      <c r="AD117" s="48"/>
      <c r="AH117" s="48"/>
      <c r="AL117" s="48"/>
      <c r="AP117" s="48"/>
      <c r="AT117" s="48"/>
      <c r="AU117" s="48"/>
      <c r="AX117" s="48"/>
      <c r="AY117" s="48"/>
      <c r="AZ117" s="48"/>
    </row>
    <row r="118" spans="2:52" x14ac:dyDescent="0.2">
      <c r="E118" s="48"/>
      <c r="F118" s="48"/>
      <c r="G118" s="48"/>
      <c r="H118" s="48"/>
      <c r="I118" s="48"/>
      <c r="J118" s="48"/>
      <c r="K118" s="48"/>
      <c r="L118" s="48"/>
      <c r="S118" s="48"/>
      <c r="T118" s="48"/>
      <c r="U118" s="48"/>
      <c r="V118" s="48"/>
      <c r="W118" s="48"/>
      <c r="X118" s="48"/>
      <c r="Y118" s="48"/>
      <c r="Z118" s="48"/>
      <c r="AA118" s="48"/>
      <c r="AB118" s="48"/>
      <c r="AC118" s="48"/>
      <c r="AD118" s="48"/>
      <c r="AE118" s="48"/>
      <c r="AF118" s="48"/>
      <c r="AG118" s="48"/>
      <c r="AH118" s="48"/>
      <c r="AI118" s="48"/>
      <c r="AJ118" s="48"/>
      <c r="AK118" s="48"/>
      <c r="AL118" s="48"/>
      <c r="AM118" s="48"/>
      <c r="AN118" s="48"/>
      <c r="AO118" s="48"/>
      <c r="AP118" s="48"/>
      <c r="AQ118" s="48"/>
      <c r="AR118" s="48"/>
      <c r="AS118" s="48"/>
      <c r="AT118" s="48"/>
      <c r="AU118" s="48"/>
      <c r="AV118" s="48"/>
      <c r="AW118" s="48"/>
      <c r="AX118" s="48"/>
      <c r="AY118" s="48"/>
      <c r="AZ118" s="48"/>
    </row>
    <row r="119" spans="2:52" x14ac:dyDescent="0.2">
      <c r="E119" s="46"/>
      <c r="F119" s="46"/>
      <c r="G119" s="46"/>
      <c r="H119" s="46"/>
      <c r="I119" s="46"/>
      <c r="J119" s="46"/>
      <c r="K119" s="46"/>
      <c r="L119" s="46"/>
      <c r="S119" s="46"/>
      <c r="T119" s="46"/>
      <c r="U119" s="46"/>
      <c r="V119" s="46"/>
      <c r="W119" s="46"/>
      <c r="X119" s="46"/>
      <c r="Y119" s="46"/>
      <c r="Z119" s="46"/>
      <c r="AA119" s="46"/>
      <c r="AB119" s="46"/>
      <c r="AC119" s="46"/>
      <c r="AD119" s="46"/>
      <c r="AE119" s="46"/>
      <c r="AF119" s="46"/>
      <c r="AG119" s="46"/>
      <c r="AH119" s="46"/>
      <c r="AI119" s="46"/>
      <c r="AJ119" s="46"/>
      <c r="AK119" s="46"/>
      <c r="AL119" s="46"/>
      <c r="AM119" s="46"/>
      <c r="AN119" s="46"/>
      <c r="AO119" s="46"/>
      <c r="AP119" s="46"/>
      <c r="AQ119" s="46"/>
      <c r="AR119" s="46"/>
      <c r="AS119" s="46"/>
      <c r="AT119" s="46"/>
      <c r="AU119" s="46"/>
      <c r="AV119" s="46"/>
      <c r="AW119" s="46"/>
      <c r="AX119" s="46"/>
      <c r="AY119" s="46"/>
      <c r="AZ119" s="46"/>
    </row>
    <row r="120" spans="2:52" x14ac:dyDescent="0.2">
      <c r="E120" s="48"/>
      <c r="F120" s="48"/>
      <c r="G120" s="48"/>
      <c r="H120" s="48"/>
      <c r="I120" s="48"/>
      <c r="J120" s="48"/>
      <c r="K120" s="48"/>
      <c r="L120" s="48"/>
      <c r="S120" s="48"/>
      <c r="T120" s="48"/>
      <c r="U120" s="48"/>
      <c r="V120" s="48"/>
      <c r="W120" s="48"/>
      <c r="X120" s="48"/>
      <c r="Y120" s="48"/>
      <c r="Z120" s="48"/>
      <c r="AA120" s="48"/>
      <c r="AB120" s="48"/>
      <c r="AC120" s="48"/>
      <c r="AD120" s="48"/>
      <c r="AE120" s="48"/>
      <c r="AF120" s="48"/>
      <c r="AG120" s="48"/>
      <c r="AH120" s="48"/>
      <c r="AI120" s="48"/>
      <c r="AJ120" s="48"/>
      <c r="AK120" s="48"/>
      <c r="AL120" s="48"/>
      <c r="AM120" s="48"/>
      <c r="AN120" s="48"/>
      <c r="AO120" s="48"/>
      <c r="AP120" s="48"/>
      <c r="AQ120" s="48"/>
      <c r="AR120" s="48"/>
      <c r="AS120" s="48"/>
      <c r="AT120" s="48"/>
      <c r="AU120" s="48"/>
      <c r="AV120" s="48"/>
      <c r="AW120" s="48"/>
      <c r="AX120" s="48"/>
      <c r="AY120" s="48"/>
      <c r="AZ120" s="48"/>
    </row>
    <row r="121" spans="2:52" x14ac:dyDescent="0.2">
      <c r="E121" s="46"/>
      <c r="F121" s="46"/>
      <c r="G121" s="46"/>
      <c r="H121" s="46"/>
      <c r="I121" s="46"/>
      <c r="J121" s="46"/>
      <c r="K121" s="46"/>
      <c r="L121" s="46"/>
      <c r="S121" s="46"/>
      <c r="T121" s="46"/>
      <c r="U121" s="46"/>
      <c r="V121" s="46"/>
      <c r="W121" s="46"/>
      <c r="X121" s="46"/>
      <c r="Y121" s="46"/>
      <c r="Z121" s="46"/>
      <c r="AA121" s="46"/>
      <c r="AB121" s="46"/>
      <c r="AC121" s="46"/>
      <c r="AD121" s="46"/>
      <c r="AE121" s="46"/>
      <c r="AF121" s="46"/>
      <c r="AG121" s="46"/>
      <c r="AH121" s="46"/>
      <c r="AI121" s="46"/>
      <c r="AJ121" s="46"/>
      <c r="AK121" s="46"/>
      <c r="AL121" s="46"/>
      <c r="AM121" s="46"/>
      <c r="AN121" s="46"/>
      <c r="AO121" s="46"/>
      <c r="AP121" s="46"/>
      <c r="AQ121" s="46"/>
      <c r="AR121" s="46"/>
      <c r="AS121" s="46"/>
      <c r="AT121" s="46"/>
      <c r="AU121" s="46"/>
      <c r="AV121" s="46"/>
      <c r="AW121" s="46"/>
      <c r="AX121" s="46"/>
      <c r="AY121" s="46"/>
      <c r="AZ121" s="46"/>
    </row>
    <row r="122" spans="2:52" x14ac:dyDescent="0.2">
      <c r="E122" s="46"/>
      <c r="F122" s="46"/>
      <c r="G122" s="46"/>
      <c r="H122" s="46"/>
      <c r="I122" s="46"/>
      <c r="J122" s="46"/>
      <c r="K122" s="46"/>
      <c r="L122" s="46"/>
      <c r="S122" s="46"/>
      <c r="T122" s="46"/>
      <c r="U122" s="46"/>
      <c r="V122" s="46"/>
      <c r="W122" s="46"/>
      <c r="X122" s="46"/>
      <c r="Y122" s="46"/>
      <c r="Z122" s="46"/>
      <c r="AA122" s="46"/>
      <c r="AB122" s="46"/>
      <c r="AC122" s="46"/>
      <c r="AD122" s="46"/>
      <c r="AE122" s="46"/>
      <c r="AF122" s="46"/>
      <c r="AG122" s="46"/>
      <c r="AH122" s="46"/>
      <c r="AI122" s="46"/>
      <c r="AJ122" s="46"/>
      <c r="AK122" s="46"/>
      <c r="AL122" s="46"/>
      <c r="AM122" s="46"/>
      <c r="AN122" s="46"/>
      <c r="AO122" s="46"/>
      <c r="AP122" s="46"/>
      <c r="AQ122" s="46"/>
      <c r="AR122" s="46"/>
      <c r="AS122" s="46"/>
      <c r="AT122" s="46"/>
      <c r="AU122" s="46"/>
      <c r="AV122" s="46"/>
      <c r="AW122" s="46"/>
      <c r="AX122" s="46"/>
      <c r="AY122" s="46"/>
      <c r="AZ122" s="46"/>
    </row>
    <row r="123" spans="2:52" x14ac:dyDescent="0.2">
      <c r="E123" s="46"/>
      <c r="F123" s="46"/>
      <c r="G123" s="46"/>
      <c r="H123" s="46"/>
      <c r="I123" s="46"/>
      <c r="J123" s="46"/>
      <c r="K123" s="46"/>
      <c r="L123" s="46"/>
      <c r="S123" s="46"/>
      <c r="T123" s="46"/>
      <c r="U123" s="46"/>
      <c r="V123" s="46"/>
      <c r="W123" s="46"/>
      <c r="X123" s="46"/>
      <c r="Y123" s="46"/>
      <c r="Z123" s="46"/>
      <c r="AA123" s="46"/>
      <c r="AB123" s="46"/>
      <c r="AC123" s="46"/>
      <c r="AD123" s="46"/>
      <c r="AE123" s="46"/>
      <c r="AF123" s="46"/>
      <c r="AG123" s="46"/>
      <c r="AH123" s="46"/>
      <c r="AI123" s="46"/>
      <c r="AJ123" s="46"/>
      <c r="AK123" s="46"/>
      <c r="AL123" s="46"/>
      <c r="AM123" s="46"/>
      <c r="AN123" s="46"/>
      <c r="AO123" s="46"/>
      <c r="AP123" s="46"/>
      <c r="AQ123" s="46"/>
      <c r="AR123" s="46"/>
      <c r="AS123" s="46"/>
      <c r="AT123" s="46"/>
      <c r="AU123" s="46"/>
      <c r="AV123" s="46"/>
      <c r="AW123" s="46"/>
      <c r="AX123" s="46"/>
      <c r="AY123" s="46"/>
      <c r="AZ123" s="46"/>
    </row>
    <row r="124" spans="2:52" x14ac:dyDescent="0.2">
      <c r="E124" s="46"/>
      <c r="F124" s="46"/>
      <c r="G124" s="46"/>
      <c r="H124" s="46"/>
      <c r="I124" s="46"/>
      <c r="J124" s="46"/>
      <c r="K124" s="46"/>
      <c r="L124" s="46"/>
      <c r="S124" s="46"/>
      <c r="T124" s="46"/>
      <c r="U124" s="46"/>
      <c r="V124" s="46"/>
      <c r="W124" s="46"/>
      <c r="X124" s="46"/>
      <c r="Y124" s="46"/>
      <c r="Z124" s="46"/>
      <c r="AA124" s="46"/>
      <c r="AB124" s="46"/>
      <c r="AC124" s="46"/>
      <c r="AD124" s="46"/>
      <c r="AE124" s="46"/>
      <c r="AF124" s="46"/>
      <c r="AG124" s="46"/>
      <c r="AH124" s="46"/>
      <c r="AI124" s="46"/>
      <c r="AJ124" s="46"/>
      <c r="AK124" s="46"/>
      <c r="AL124" s="46"/>
      <c r="AM124" s="46"/>
      <c r="AN124" s="46"/>
      <c r="AO124" s="46"/>
      <c r="AP124" s="46"/>
      <c r="AQ124" s="46"/>
      <c r="AR124" s="46"/>
      <c r="AS124" s="46"/>
      <c r="AT124" s="46"/>
      <c r="AU124" s="46"/>
      <c r="AV124" s="46"/>
      <c r="AW124" s="46"/>
      <c r="AX124" s="46"/>
      <c r="AY124" s="46"/>
      <c r="AZ124" s="46"/>
    </row>
    <row r="125" spans="2:52" x14ac:dyDescent="0.2">
      <c r="E125" s="46"/>
      <c r="F125" s="46"/>
      <c r="G125" s="46"/>
      <c r="H125" s="46"/>
      <c r="I125" s="46"/>
      <c r="J125" s="46"/>
      <c r="K125" s="46"/>
      <c r="L125" s="46"/>
      <c r="S125" s="46"/>
      <c r="T125" s="46"/>
      <c r="U125" s="46"/>
      <c r="V125" s="46"/>
      <c r="W125" s="46"/>
      <c r="X125" s="46"/>
      <c r="Y125" s="46"/>
      <c r="Z125" s="46"/>
      <c r="AA125" s="46"/>
      <c r="AB125" s="46"/>
      <c r="AC125" s="46"/>
      <c r="AD125" s="46"/>
      <c r="AE125" s="46"/>
      <c r="AF125" s="46"/>
      <c r="AG125" s="46"/>
      <c r="AH125" s="46"/>
      <c r="AI125" s="46"/>
      <c r="AJ125" s="46"/>
      <c r="AK125" s="46"/>
      <c r="AL125" s="46"/>
      <c r="AM125" s="46"/>
      <c r="AN125" s="46"/>
      <c r="AO125" s="46"/>
      <c r="AP125" s="46"/>
      <c r="AQ125" s="46"/>
      <c r="AR125" s="46"/>
      <c r="AS125" s="46"/>
      <c r="AT125" s="46"/>
      <c r="AU125" s="46"/>
      <c r="AV125" s="46"/>
      <c r="AW125" s="46"/>
      <c r="AX125" s="46"/>
      <c r="AY125" s="46"/>
      <c r="AZ125" s="46"/>
    </row>
    <row r="126" spans="2:52" x14ac:dyDescent="0.2">
      <c r="E126" s="46"/>
      <c r="F126" s="46"/>
      <c r="G126" s="46"/>
      <c r="H126" s="46"/>
      <c r="I126" s="46"/>
      <c r="J126" s="46"/>
      <c r="K126" s="46"/>
      <c r="L126" s="46"/>
      <c r="S126" s="46"/>
      <c r="T126" s="46"/>
      <c r="U126" s="46"/>
      <c r="V126" s="46"/>
      <c r="W126" s="46"/>
      <c r="X126" s="46"/>
      <c r="Y126" s="46"/>
      <c r="Z126" s="46"/>
      <c r="AA126" s="46"/>
      <c r="AB126" s="46"/>
      <c r="AC126" s="46"/>
      <c r="AD126" s="46"/>
      <c r="AE126" s="46"/>
      <c r="AF126" s="46"/>
      <c r="AG126" s="46"/>
      <c r="AH126" s="46"/>
      <c r="AI126" s="46"/>
      <c r="AJ126" s="46"/>
      <c r="AK126" s="46"/>
      <c r="AL126" s="46"/>
      <c r="AM126" s="46"/>
      <c r="AN126" s="46"/>
      <c r="AO126" s="46"/>
      <c r="AP126" s="46"/>
      <c r="AQ126" s="46"/>
      <c r="AR126" s="46"/>
      <c r="AS126" s="46"/>
      <c r="AT126" s="46"/>
      <c r="AU126" s="46"/>
      <c r="AV126" s="46"/>
      <c r="AW126" s="46"/>
      <c r="AX126" s="46"/>
      <c r="AY126" s="46"/>
      <c r="AZ126" s="46"/>
    </row>
  </sheetData>
  <sheetProtection algorithmName="SHA-512" hashValue="d4nn9MLpD8aEtQwZIwMzPBo97Xmk+OUBfsslyVwqEuGgs5ymmfQII+OuBVaCTtveeXHrupFu5vlim08Lmol+bw==" saltValue="mK8ESXmsWnHGmWmyeFIE+Q==" spinCount="100000" sheet="1" objects="1" scenarios="1"/>
  <phoneticPr fontId="4" type="noConversion"/>
  <pageMargins left="0.70866141732283472" right="0.70866141732283472" top="0.74803149606299213" bottom="0.74803149606299213" header="0.31496062992125984" footer="0.31496062992125984"/>
  <pageSetup paperSize="9" scale="16" orientation="portrait" r:id="rId1"/>
  <headerFooter>
    <oddHeader>&amp;L&amp;"arial"&amp;10&amp;K737373 ADNOC Classification: Public&amp;1#_x000D_</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5B6711-77B0-4AF6-BCE5-2CB678E93BBA}">
  <sheetPr>
    <pageSetUpPr autoPageBreaks="0" fitToPage="1"/>
  </sheetPr>
  <dimension ref="A1:AZ50"/>
  <sheetViews>
    <sheetView showGridLines="0" zoomScale="120" zoomScaleNormal="120" workbookViewId="0">
      <pane xSplit="4" ySplit="7" topLeftCell="AU8" activePane="bottomRight" state="frozen"/>
      <selection activeCell="G28" sqref="G28"/>
      <selection pane="topRight" activeCell="G28" sqref="G28"/>
      <selection pane="bottomLeft" activeCell="G28" sqref="G28"/>
      <selection pane="bottomRight" activeCell="B1" sqref="B1"/>
    </sheetView>
  </sheetViews>
  <sheetFormatPr defaultColWidth="9.59765625" defaultRowHeight="12.75" x14ac:dyDescent="0.2"/>
  <cols>
    <col min="1" max="1" width="3" style="8" customWidth="1"/>
    <col min="2" max="2" width="81" style="8" customWidth="1"/>
    <col min="3" max="4" width="13" style="8" hidden="1" customWidth="1"/>
    <col min="5" max="12" width="13" style="8" customWidth="1"/>
    <col min="13" max="17" width="13" style="8" hidden="1" customWidth="1"/>
    <col min="18" max="53" width="13" style="8" customWidth="1"/>
    <col min="54" max="73" width="11" style="8" customWidth="1"/>
    <col min="74" max="16384" width="9.59765625" style="8"/>
  </cols>
  <sheetData>
    <row r="1" spans="1:52" s="6" customFormat="1" x14ac:dyDescent="0.2">
      <c r="B1" s="4" t="s">
        <v>303</v>
      </c>
      <c r="M1" s="7"/>
      <c r="N1" s="7"/>
      <c r="O1" s="7"/>
      <c r="P1" s="7"/>
      <c r="Q1" s="7"/>
    </row>
    <row r="2" spans="1:52" s="6" customFormat="1" x14ac:dyDescent="0.2">
      <c r="M2" s="7"/>
      <c r="N2" s="7"/>
      <c r="O2" s="7"/>
      <c r="P2" s="7"/>
      <c r="Q2" s="7"/>
    </row>
    <row r="3" spans="1:52" s="6" customFormat="1" ht="18.75" x14ac:dyDescent="0.25">
      <c r="B3" s="15" t="s">
        <v>6</v>
      </c>
      <c r="M3" s="7"/>
      <c r="N3" s="7"/>
      <c r="O3" s="7"/>
      <c r="P3" s="7"/>
      <c r="Q3" s="7"/>
    </row>
    <row r="4" spans="1:52" s="6" customFormat="1" ht="24.95" customHeight="1" thickBot="1" x14ac:dyDescent="0.25">
      <c r="B4" s="17"/>
      <c r="C4" s="17"/>
      <c r="D4" s="17"/>
      <c r="E4" s="17"/>
      <c r="F4" s="17"/>
      <c r="G4" s="17"/>
      <c r="H4" s="17"/>
      <c r="I4" s="17"/>
      <c r="J4" s="17"/>
      <c r="K4" s="17"/>
      <c r="L4" s="17"/>
      <c r="M4" s="7"/>
      <c r="N4" s="7"/>
      <c r="O4" s="7"/>
      <c r="P4" s="7"/>
      <c r="Q4" s="7"/>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c r="AZ4" s="17"/>
    </row>
    <row r="5" spans="1:52" ht="14.1" customHeight="1" x14ac:dyDescent="0.2">
      <c r="M5" s="9"/>
      <c r="N5" s="9"/>
      <c r="O5" s="9"/>
      <c r="P5" s="9"/>
      <c r="Q5" s="9"/>
      <c r="R5" s="5"/>
    </row>
    <row r="6" spans="1:52" ht="14.1" customHeight="1" x14ac:dyDescent="0.2">
      <c r="M6" s="9"/>
      <c r="N6" s="9"/>
      <c r="O6" s="9"/>
      <c r="P6" s="9"/>
      <c r="Q6" s="9"/>
      <c r="R6" s="5"/>
    </row>
    <row r="7" spans="1:52" ht="14.1" customHeight="1" x14ac:dyDescent="0.2">
      <c r="A7" s="201"/>
      <c r="B7" s="18" t="s">
        <v>141</v>
      </c>
      <c r="C7" s="19">
        <v>2016</v>
      </c>
      <c r="D7" s="19">
        <v>2017</v>
      </c>
      <c r="E7" s="18">
        <v>2018</v>
      </c>
      <c r="F7" s="18">
        <v>2019</v>
      </c>
      <c r="G7" s="18">
        <v>2020</v>
      </c>
      <c r="H7" s="18">
        <v>2021</v>
      </c>
      <c r="I7" s="18">
        <v>2022</v>
      </c>
      <c r="J7" s="18">
        <v>2023</v>
      </c>
      <c r="K7" s="18">
        <v>2024</v>
      </c>
      <c r="L7" s="218">
        <v>2025</v>
      </c>
      <c r="M7" s="26"/>
      <c r="N7" s="26"/>
      <c r="O7" s="26"/>
      <c r="P7" s="26"/>
      <c r="Q7" s="26"/>
      <c r="R7" s="5"/>
      <c r="S7" s="22" t="s">
        <v>14</v>
      </c>
      <c r="T7" s="21" t="s">
        <v>15</v>
      </c>
      <c r="U7" s="21" t="s">
        <v>16</v>
      </c>
      <c r="V7" s="23" t="s">
        <v>17</v>
      </c>
      <c r="W7" s="22" t="s">
        <v>18</v>
      </c>
      <c r="X7" s="21" t="s">
        <v>19</v>
      </c>
      <c r="Y7" s="21" t="s">
        <v>20</v>
      </c>
      <c r="Z7" s="23" t="s">
        <v>21</v>
      </c>
      <c r="AA7" s="22" t="s">
        <v>22</v>
      </c>
      <c r="AB7" s="21" t="s">
        <v>23</v>
      </c>
      <c r="AC7" s="21" t="s">
        <v>24</v>
      </c>
      <c r="AD7" s="23" t="s">
        <v>25</v>
      </c>
      <c r="AE7" s="22" t="s">
        <v>26</v>
      </c>
      <c r="AF7" s="21" t="s">
        <v>27</v>
      </c>
      <c r="AG7" s="21" t="s">
        <v>28</v>
      </c>
      <c r="AH7" s="23" t="s">
        <v>29</v>
      </c>
      <c r="AI7" s="22" t="s">
        <v>30</v>
      </c>
      <c r="AJ7" s="21" t="s">
        <v>31</v>
      </c>
      <c r="AK7" s="21" t="s">
        <v>32</v>
      </c>
      <c r="AL7" s="23" t="s">
        <v>33</v>
      </c>
      <c r="AM7" s="22" t="s">
        <v>34</v>
      </c>
      <c r="AN7" s="21" t="s">
        <v>35</v>
      </c>
      <c r="AO7" s="21" t="s">
        <v>36</v>
      </c>
      <c r="AP7" s="23" t="s">
        <v>37</v>
      </c>
      <c r="AQ7" s="22" t="s">
        <v>38</v>
      </c>
      <c r="AR7" s="21" t="s">
        <v>39</v>
      </c>
      <c r="AS7" s="21" t="s">
        <v>40</v>
      </c>
      <c r="AT7" s="23" t="s">
        <v>41</v>
      </c>
      <c r="AU7" s="20" t="s">
        <v>263</v>
      </c>
      <c r="AV7" s="21" t="s">
        <v>273</v>
      </c>
      <c r="AW7" s="21" t="s">
        <v>292</v>
      </c>
      <c r="AX7" s="23" t="s">
        <v>297</v>
      </c>
      <c r="AY7" s="20" t="s">
        <v>299</v>
      </c>
      <c r="AZ7" s="20" t="s">
        <v>304</v>
      </c>
    </row>
    <row r="8" spans="1:52" s="5" customFormat="1" ht="14.1" customHeight="1" x14ac:dyDescent="0.2">
      <c r="B8" s="8" t="s">
        <v>142</v>
      </c>
      <c r="C8" s="32">
        <v>17670.071</v>
      </c>
      <c r="D8" s="32">
        <v>19756.294000000002</v>
      </c>
      <c r="E8" s="202">
        <v>22893.491000000002</v>
      </c>
      <c r="F8" s="202">
        <v>21336.959999999999</v>
      </c>
      <c r="G8" s="202">
        <v>16132.06</v>
      </c>
      <c r="H8" s="202">
        <v>20921.115000000002</v>
      </c>
      <c r="I8" s="202">
        <v>32111.061000000002</v>
      </c>
      <c r="J8" s="202">
        <v>34629.178</v>
      </c>
      <c r="K8" s="202">
        <v>35453.716</v>
      </c>
      <c r="L8" s="109">
        <v>35896.616999999998</v>
      </c>
      <c r="M8" s="203"/>
      <c r="N8" s="203"/>
      <c r="O8" s="203"/>
      <c r="S8" s="108">
        <v>5158.6850000000004</v>
      </c>
      <c r="T8" s="32">
        <v>5807.8710000000001</v>
      </c>
      <c r="U8" s="32">
        <v>5955.2650000000003</v>
      </c>
      <c r="V8" s="109">
        <f>E8-SUM(S8:U8)</f>
        <v>5971.6700000000019</v>
      </c>
      <c r="W8" s="108">
        <v>4770.0770000000002</v>
      </c>
      <c r="X8" s="32">
        <v>5503.7269999999999</v>
      </c>
      <c r="Y8" s="32">
        <v>5636.7110000000002</v>
      </c>
      <c r="Z8" s="109">
        <f>F8-SUM(W8:Y8)</f>
        <v>5426.4449999999997</v>
      </c>
      <c r="AA8" s="108">
        <v>4939.4889999999996</v>
      </c>
      <c r="AB8" s="32">
        <v>3016.4160000000002</v>
      </c>
      <c r="AC8" s="32">
        <v>4030.308</v>
      </c>
      <c r="AD8" s="109">
        <f>G8-SUM(AA8:AC8)</f>
        <v>4145.8469999999998</v>
      </c>
      <c r="AE8" s="108">
        <v>4282.1469999999999</v>
      </c>
      <c r="AF8" s="32">
        <v>5018.3940000000002</v>
      </c>
      <c r="AG8" s="32">
        <v>5397.8890000000001</v>
      </c>
      <c r="AH8" s="109">
        <f>H8-SUM(AE8:AG8)</f>
        <v>6222.6850000000013</v>
      </c>
      <c r="AI8" s="108">
        <v>6735.9979999999996</v>
      </c>
      <c r="AJ8" s="32">
        <v>8637.3780000000006</v>
      </c>
      <c r="AK8" s="32">
        <v>8550.7270000000008</v>
      </c>
      <c r="AL8" s="109">
        <f>I8-SUM(AI8:AK8)</f>
        <v>8186.9579999999987</v>
      </c>
      <c r="AM8" s="108">
        <v>7998.43</v>
      </c>
      <c r="AN8" s="32">
        <v>8131.7139999999999</v>
      </c>
      <c r="AO8" s="32">
        <v>8935.3320000000003</v>
      </c>
      <c r="AP8" s="109">
        <f>J8-SUM(AM8:AO8)</f>
        <v>9563.7019999999975</v>
      </c>
      <c r="AQ8" s="108">
        <v>8749.7360000000008</v>
      </c>
      <c r="AR8" s="32">
        <v>8784.4169999999995</v>
      </c>
      <c r="AS8" s="32">
        <v>9083.1080000000002</v>
      </c>
      <c r="AT8" s="109">
        <v>8836.4550000000017</v>
      </c>
      <c r="AU8" s="32">
        <v>8473.1149999999998</v>
      </c>
      <c r="AV8" s="32">
        <v>8638.4689999999991</v>
      </c>
      <c r="AW8" s="32">
        <v>9325.5419999999995</v>
      </c>
      <c r="AX8" s="109">
        <v>9459.4910000000018</v>
      </c>
      <c r="AY8" s="32">
        <v>8833.5959999999995</v>
      </c>
      <c r="AZ8" s="32">
        <v>13201.407999999999</v>
      </c>
    </row>
    <row r="9" spans="1:52" s="5" customFormat="1" ht="14.1" customHeight="1" x14ac:dyDescent="0.2">
      <c r="B9" s="8" t="s">
        <v>143</v>
      </c>
      <c r="C9" s="32">
        <v>-13443.563</v>
      </c>
      <c r="D9" s="32">
        <v>-15330.200999999999</v>
      </c>
      <c r="E9" s="202">
        <v>-17824.106</v>
      </c>
      <c r="F9" s="202">
        <v>-16358.645</v>
      </c>
      <c r="G9" s="202">
        <v>-10349.052</v>
      </c>
      <c r="H9" s="202">
        <v>-16107.072</v>
      </c>
      <c r="I9" s="202">
        <v>-26443.179</v>
      </c>
      <c r="J9" s="202">
        <v>-28792.893</v>
      </c>
      <c r="K9" s="202">
        <v>-29237.684000000001</v>
      </c>
      <c r="L9" s="109">
        <v>-28950.827000000001</v>
      </c>
      <c r="M9" s="202"/>
      <c r="N9" s="202"/>
      <c r="O9" s="202"/>
      <c r="S9" s="108">
        <v>-3974.1979999999999</v>
      </c>
      <c r="T9" s="32">
        <v>-4383.76</v>
      </c>
      <c r="U9" s="32">
        <v>-4678.5590000000002</v>
      </c>
      <c r="V9" s="109">
        <f t="shared" ref="V9" si="0">E9-SUM(S9:U9)</f>
        <v>-4787.5889999999999</v>
      </c>
      <c r="W9" s="108">
        <v>-3624.25</v>
      </c>
      <c r="X9" s="32">
        <v>-4171.4790000000003</v>
      </c>
      <c r="Y9" s="32">
        <v>-4391.8789999999999</v>
      </c>
      <c r="Z9" s="109">
        <f t="shared" ref="Z9" si="1">F9-SUM(W9:Y9)</f>
        <v>-4171.0370000000003</v>
      </c>
      <c r="AA9" s="108">
        <v>-3829.5309999999999</v>
      </c>
      <c r="AB9" s="32">
        <v>-1680.5409999999999</v>
      </c>
      <c r="AC9" s="32">
        <v>-2304.0929999999998</v>
      </c>
      <c r="AD9" s="109">
        <f>G9-SUM(AA9:AC9)</f>
        <v>-2534.8869999999997</v>
      </c>
      <c r="AE9" s="108">
        <v>-2956.558</v>
      </c>
      <c r="AF9" s="32">
        <v>-3796.7579999999998</v>
      </c>
      <c r="AG9" s="32">
        <v>-4194.7079999999996</v>
      </c>
      <c r="AH9" s="109">
        <f>H9-SUM(AE9:AG9)</f>
        <v>-5159.0480000000007</v>
      </c>
      <c r="AI9" s="108">
        <v>-5287.2290000000003</v>
      </c>
      <c r="AJ9" s="32">
        <v>-6920.5420000000004</v>
      </c>
      <c r="AK9" s="32">
        <v>-7273.8130000000001</v>
      </c>
      <c r="AL9" s="109">
        <f>I9-SUM(AI9:AK9)</f>
        <v>-6961.5949999999975</v>
      </c>
      <c r="AM9" s="108">
        <v>-6734.54</v>
      </c>
      <c r="AN9" s="32">
        <v>-6743.7359999999999</v>
      </c>
      <c r="AO9" s="32">
        <v>-7276.1940000000004</v>
      </c>
      <c r="AP9" s="109">
        <f>J9-SUM(AM9:AO9)</f>
        <v>-8038.4229999999989</v>
      </c>
      <c r="AQ9" s="108">
        <v>-7269.1329999999998</v>
      </c>
      <c r="AR9" s="32">
        <v>-7243.5720000000001</v>
      </c>
      <c r="AS9" s="32">
        <v>-7496.14</v>
      </c>
      <c r="AT9" s="109">
        <v>-7228.8389999999999</v>
      </c>
      <c r="AU9" s="32">
        <v>-6855.3909999999996</v>
      </c>
      <c r="AV9" s="32">
        <v>-6957.4669999999996</v>
      </c>
      <c r="AW9" s="32">
        <v>-7529.1509999999998</v>
      </c>
      <c r="AX9" s="109">
        <v>-7608.8180000000029</v>
      </c>
      <c r="AY9" s="32">
        <v>-7010.0290000000005</v>
      </c>
      <c r="AZ9" s="32">
        <v>-10772.873</v>
      </c>
    </row>
    <row r="10" spans="1:52" ht="14.1" customHeight="1" x14ac:dyDescent="0.2">
      <c r="B10" s="5" t="s">
        <v>43</v>
      </c>
      <c r="C10" s="34">
        <v>4226.5079999999998</v>
      </c>
      <c r="D10" s="34">
        <v>4426.0929999999998</v>
      </c>
      <c r="E10" s="203">
        <v>5069.3850000000002</v>
      </c>
      <c r="F10" s="203">
        <v>4978.3149999999996</v>
      </c>
      <c r="G10" s="203">
        <v>5783.0079999999998</v>
      </c>
      <c r="H10" s="203">
        <v>4814.0429999999997</v>
      </c>
      <c r="I10" s="203">
        <v>5667.8819999999996</v>
      </c>
      <c r="J10" s="203">
        <v>5836.2849999999999</v>
      </c>
      <c r="K10" s="203">
        <v>6216.0320000000002</v>
      </c>
      <c r="L10" s="111">
        <v>6945.79</v>
      </c>
      <c r="M10" s="202"/>
      <c r="N10" s="202"/>
      <c r="O10" s="202"/>
      <c r="S10" s="110">
        <f t="shared" ref="S10:AV10" si="2">SUM(S8:S9)</f>
        <v>1184.4870000000005</v>
      </c>
      <c r="T10" s="34">
        <f t="shared" si="2"/>
        <v>1424.1109999999999</v>
      </c>
      <c r="U10" s="34">
        <f t="shared" si="2"/>
        <v>1276.7060000000001</v>
      </c>
      <c r="V10" s="111">
        <f t="shared" si="2"/>
        <v>1184.0810000000019</v>
      </c>
      <c r="W10" s="110">
        <f t="shared" si="2"/>
        <v>1145.8270000000002</v>
      </c>
      <c r="X10" s="34">
        <f t="shared" si="2"/>
        <v>1332.2479999999996</v>
      </c>
      <c r="Y10" s="34">
        <f t="shared" si="2"/>
        <v>1244.8320000000003</v>
      </c>
      <c r="Z10" s="111">
        <f t="shared" si="2"/>
        <v>1255.4079999999994</v>
      </c>
      <c r="AA10" s="110">
        <f t="shared" si="2"/>
        <v>1109.9579999999996</v>
      </c>
      <c r="AB10" s="34">
        <f t="shared" si="2"/>
        <v>1335.8750000000002</v>
      </c>
      <c r="AC10" s="34">
        <f t="shared" si="2"/>
        <v>1726.2150000000001</v>
      </c>
      <c r="AD10" s="111">
        <f t="shared" si="2"/>
        <v>1610.96</v>
      </c>
      <c r="AE10" s="110">
        <f t="shared" si="2"/>
        <v>1325.5889999999999</v>
      </c>
      <c r="AF10" s="34">
        <f t="shared" si="2"/>
        <v>1221.6360000000004</v>
      </c>
      <c r="AG10" s="34">
        <f t="shared" si="2"/>
        <v>1203.1810000000005</v>
      </c>
      <c r="AH10" s="111">
        <f t="shared" si="2"/>
        <v>1063.6370000000006</v>
      </c>
      <c r="AI10" s="110">
        <f t="shared" si="2"/>
        <v>1448.7689999999993</v>
      </c>
      <c r="AJ10" s="34">
        <f t="shared" si="2"/>
        <v>1716.8360000000002</v>
      </c>
      <c r="AK10" s="34">
        <f t="shared" si="2"/>
        <v>1276.9140000000007</v>
      </c>
      <c r="AL10" s="111">
        <f t="shared" si="2"/>
        <v>1225.3630000000012</v>
      </c>
      <c r="AM10" s="110">
        <f t="shared" si="2"/>
        <v>1263.8900000000003</v>
      </c>
      <c r="AN10" s="34">
        <f t="shared" si="2"/>
        <v>1387.9780000000001</v>
      </c>
      <c r="AO10" s="34">
        <f t="shared" si="2"/>
        <v>1659.1379999999999</v>
      </c>
      <c r="AP10" s="111">
        <f t="shared" si="2"/>
        <v>1525.2789999999986</v>
      </c>
      <c r="AQ10" s="110">
        <f t="shared" si="2"/>
        <v>1480.603000000001</v>
      </c>
      <c r="AR10" s="34">
        <f t="shared" si="2"/>
        <v>1540.8449999999993</v>
      </c>
      <c r="AS10" s="34">
        <f t="shared" si="2"/>
        <v>1586.9679999999998</v>
      </c>
      <c r="AT10" s="111">
        <f t="shared" si="2"/>
        <v>1607.6160000000018</v>
      </c>
      <c r="AU10" s="34">
        <f t="shared" si="2"/>
        <v>1617.7240000000002</v>
      </c>
      <c r="AV10" s="34">
        <f t="shared" si="2"/>
        <v>1681.0019999999995</v>
      </c>
      <c r="AW10" s="34">
        <f t="shared" ref="AW10" si="3">SUM(AW8:AW9)</f>
        <v>1796.3909999999996</v>
      </c>
      <c r="AX10" s="111">
        <v>1850.6729999999998</v>
      </c>
      <c r="AY10" s="34">
        <f t="shared" ref="AY10:AZ10" si="4">SUM(AY8:AY9)</f>
        <v>1823.5669999999991</v>
      </c>
      <c r="AZ10" s="34">
        <f t="shared" si="4"/>
        <v>2428.5349999999999</v>
      </c>
    </row>
    <row r="11" spans="1:52" s="5" customFormat="1" ht="14.1" customHeight="1" x14ac:dyDescent="0.2">
      <c r="B11" s="8"/>
      <c r="C11" s="32"/>
      <c r="D11" s="32"/>
      <c r="E11" s="202"/>
      <c r="F11" s="202"/>
      <c r="G11" s="202"/>
      <c r="H11" s="202"/>
      <c r="I11" s="202"/>
      <c r="J11" s="202"/>
      <c r="K11" s="202"/>
      <c r="L11" s="109"/>
      <c r="M11" s="204"/>
      <c r="N11" s="204"/>
      <c r="O11" s="204"/>
      <c r="P11" s="11"/>
      <c r="Q11" s="11"/>
      <c r="R11" s="11"/>
      <c r="S11" s="108"/>
      <c r="T11" s="32"/>
      <c r="U11" s="32"/>
      <c r="V11" s="109"/>
      <c r="W11" s="108"/>
      <c r="X11" s="32"/>
      <c r="Y11" s="32"/>
      <c r="Z11" s="109"/>
      <c r="AA11" s="108"/>
      <c r="AB11" s="32"/>
      <c r="AC11" s="32"/>
      <c r="AD11" s="109"/>
      <c r="AE11" s="108"/>
      <c r="AF11" s="32"/>
      <c r="AG11" s="32"/>
      <c r="AH11" s="109"/>
      <c r="AI11" s="108"/>
      <c r="AJ11" s="32"/>
      <c r="AK11" s="32"/>
      <c r="AL11" s="109"/>
      <c r="AM11" s="108"/>
      <c r="AN11" s="32"/>
      <c r="AO11" s="32"/>
      <c r="AP11" s="109"/>
      <c r="AQ11" s="108"/>
      <c r="AR11" s="32"/>
      <c r="AS11" s="32"/>
      <c r="AT11" s="109"/>
      <c r="AU11" s="32"/>
      <c r="AV11" s="32"/>
      <c r="AW11" s="32"/>
      <c r="AX11" s="109"/>
      <c r="AY11" s="32"/>
      <c r="AZ11" s="32"/>
    </row>
    <row r="12" spans="1:52" s="5" customFormat="1" ht="14.1" customHeight="1" x14ac:dyDescent="0.2">
      <c r="B12" s="8" t="s">
        <v>144</v>
      </c>
      <c r="C12" s="32">
        <v>-2549.7820000000002</v>
      </c>
      <c r="D12" s="32">
        <v>-2723.3339999999998</v>
      </c>
      <c r="E12" s="202">
        <v>-3028.23</v>
      </c>
      <c r="F12" s="202">
        <v>-2766.4639999999999</v>
      </c>
      <c r="G12" s="202">
        <v>-3032.9079999999999</v>
      </c>
      <c r="H12" s="202">
        <v>-2422.2269999999999</v>
      </c>
      <c r="I12" s="202">
        <v>-2761.6309999999999</v>
      </c>
      <c r="J12" s="202">
        <v>-2916.538</v>
      </c>
      <c r="K12" s="202">
        <v>-3194.942</v>
      </c>
      <c r="L12" s="109">
        <v>-3323.5459999999998</v>
      </c>
      <c r="M12" s="204"/>
      <c r="N12" s="204"/>
      <c r="O12" s="204"/>
      <c r="P12" s="11"/>
      <c r="Q12" s="11"/>
      <c r="R12" s="11"/>
      <c r="S12" s="108">
        <v>-656.49099999999999</v>
      </c>
      <c r="T12" s="32">
        <v>-837.34</v>
      </c>
      <c r="U12" s="32">
        <v>-718.01499999999999</v>
      </c>
      <c r="V12" s="109">
        <f t="shared" ref="V12:V14" si="5">E12-SUM(S12:U12)</f>
        <v>-816.38400000000001</v>
      </c>
      <c r="W12" s="108">
        <v>-592.25599999999997</v>
      </c>
      <c r="X12" s="32">
        <v>-701.05700000000002</v>
      </c>
      <c r="Y12" s="32">
        <v>-702.47500000000002</v>
      </c>
      <c r="Z12" s="109">
        <f t="shared" ref="Z12:Z14" si="6">F12-SUM(W12:Y12)</f>
        <v>-770.67599999999993</v>
      </c>
      <c r="AA12" s="108">
        <v>-699.63400000000001</v>
      </c>
      <c r="AB12" s="32">
        <v>-745.62400000000002</v>
      </c>
      <c r="AC12" s="32">
        <v>-857.85799999999995</v>
      </c>
      <c r="AD12" s="109">
        <f t="shared" ref="AD12:AD14" si="7">G12-SUM(AA12:AC12)</f>
        <v>-729.79199999999992</v>
      </c>
      <c r="AE12" s="108">
        <v>-672.97</v>
      </c>
      <c r="AF12" s="32">
        <v>-676.17399999999998</v>
      </c>
      <c r="AG12" s="32">
        <v>-631.83299999999997</v>
      </c>
      <c r="AH12" s="109">
        <f t="shared" ref="AH12:AH14" si="8">H12-SUM(AE12:AG12)</f>
        <v>-441.25</v>
      </c>
      <c r="AI12" s="108">
        <v>-732.66300000000001</v>
      </c>
      <c r="AJ12" s="32">
        <v>-782.86800000000005</v>
      </c>
      <c r="AK12" s="32">
        <v>-483.346</v>
      </c>
      <c r="AL12" s="109">
        <f t="shared" ref="AL12:AL14" si="9">I12-SUM(AI12:AK12)</f>
        <v>-762.75399999999991</v>
      </c>
      <c r="AM12" s="108">
        <v>-668.774</v>
      </c>
      <c r="AN12" s="32">
        <v>-737.38800000000003</v>
      </c>
      <c r="AO12" s="32">
        <v>-729.17499999999995</v>
      </c>
      <c r="AP12" s="109">
        <f t="shared" ref="AP12:AP14" si="10">J12-SUM(AM12:AO12)</f>
        <v>-781.20100000000002</v>
      </c>
      <c r="AQ12" s="108">
        <v>-772.74099999999999</v>
      </c>
      <c r="AR12" s="32">
        <v>-755.92399999999998</v>
      </c>
      <c r="AS12" s="32">
        <v>-805.59699999999998</v>
      </c>
      <c r="AT12" s="109">
        <v>-860.68000000000029</v>
      </c>
      <c r="AU12" s="32">
        <v>-812.23699999999997</v>
      </c>
      <c r="AV12" s="32">
        <v>-832.99400000000003</v>
      </c>
      <c r="AW12" s="32">
        <v>-791.41200000000003</v>
      </c>
      <c r="AX12" s="109">
        <v>-886.90299999999979</v>
      </c>
      <c r="AY12" s="32">
        <v>-822.06899999999996</v>
      </c>
      <c r="AZ12" s="32">
        <v>-824.21100000000001</v>
      </c>
    </row>
    <row r="13" spans="1:52" s="5" customFormat="1" ht="14.1" customHeight="1" x14ac:dyDescent="0.2">
      <c r="B13" s="8" t="s">
        <v>145</v>
      </c>
      <c r="C13" s="32">
        <v>160.995</v>
      </c>
      <c r="D13" s="32">
        <v>192.98400000000001</v>
      </c>
      <c r="E13" s="202">
        <v>237.732</v>
      </c>
      <c r="F13" s="202">
        <v>155.661</v>
      </c>
      <c r="G13" s="202">
        <v>113.70399999999999</v>
      </c>
      <c r="H13" s="202">
        <v>72.302000000000007</v>
      </c>
      <c r="I13" s="202">
        <v>103.342</v>
      </c>
      <c r="J13" s="202">
        <v>145.64500000000001</v>
      </c>
      <c r="K13" s="202">
        <v>138.059</v>
      </c>
      <c r="L13" s="109">
        <v>167.66499999999999</v>
      </c>
      <c r="M13" s="203"/>
      <c r="N13" s="203"/>
      <c r="O13" s="203"/>
      <c r="S13" s="108">
        <v>51.424999999999997</v>
      </c>
      <c r="T13" s="32">
        <v>31.931000000000001</v>
      </c>
      <c r="U13" s="32">
        <v>30.356999999999999</v>
      </c>
      <c r="V13" s="109">
        <f t="shared" si="5"/>
        <v>124.01900000000001</v>
      </c>
      <c r="W13" s="108">
        <v>56.984000000000002</v>
      </c>
      <c r="X13" s="32">
        <v>24.722999999999999</v>
      </c>
      <c r="Y13" s="32">
        <v>30.407</v>
      </c>
      <c r="Z13" s="109">
        <f t="shared" si="6"/>
        <v>43.547000000000011</v>
      </c>
      <c r="AA13" s="108">
        <v>30.414999999999999</v>
      </c>
      <c r="AB13" s="32">
        <v>18.373999999999999</v>
      </c>
      <c r="AC13" s="32">
        <v>40.201999999999998</v>
      </c>
      <c r="AD13" s="109">
        <f t="shared" si="7"/>
        <v>24.712999999999994</v>
      </c>
      <c r="AE13" s="108">
        <v>26.245999999999999</v>
      </c>
      <c r="AF13" s="32">
        <v>35.322000000000003</v>
      </c>
      <c r="AG13" s="32">
        <v>14.076000000000001</v>
      </c>
      <c r="AH13" s="109">
        <f t="shared" si="8"/>
        <v>-3.3419999999999987</v>
      </c>
      <c r="AI13" s="108">
        <v>8.9779999999999998</v>
      </c>
      <c r="AJ13" s="32">
        <v>19.407</v>
      </c>
      <c r="AK13" s="32">
        <v>26.373999999999999</v>
      </c>
      <c r="AL13" s="109">
        <f t="shared" si="9"/>
        <v>48.582999999999998</v>
      </c>
      <c r="AM13" s="108">
        <v>48.655000000000001</v>
      </c>
      <c r="AN13" s="32">
        <v>29.286999999999999</v>
      </c>
      <c r="AO13" s="32">
        <v>29.07</v>
      </c>
      <c r="AP13" s="109">
        <f t="shared" si="10"/>
        <v>38.63300000000001</v>
      </c>
      <c r="AQ13" s="108">
        <v>44.604999999999997</v>
      </c>
      <c r="AR13" s="32">
        <v>26.027999999999999</v>
      </c>
      <c r="AS13" s="32">
        <v>32.115000000000002</v>
      </c>
      <c r="AT13" s="109">
        <v>35.311000000000007</v>
      </c>
      <c r="AU13" s="32">
        <v>26.041</v>
      </c>
      <c r="AV13" s="32">
        <v>29.463000000000001</v>
      </c>
      <c r="AW13" s="32">
        <v>40.683</v>
      </c>
      <c r="AX13" s="109">
        <v>71.47799999999998</v>
      </c>
      <c r="AY13" s="32">
        <v>36.228999999999999</v>
      </c>
      <c r="AZ13" s="32">
        <v>54.475999999999999</v>
      </c>
    </row>
    <row r="14" spans="1:52" s="5" customFormat="1" ht="14.1" customHeight="1" x14ac:dyDescent="0.2">
      <c r="B14" s="8" t="s">
        <v>146</v>
      </c>
      <c r="C14" s="32">
        <v>-59.252000000000002</v>
      </c>
      <c r="D14" s="32">
        <v>-75.427999999999997</v>
      </c>
      <c r="E14" s="202">
        <v>-36.695</v>
      </c>
      <c r="F14" s="202">
        <v>-66.444999999999993</v>
      </c>
      <c r="G14" s="202">
        <f>-70.352-196.889</f>
        <v>-267.24099999999999</v>
      </c>
      <c r="H14" s="202">
        <f>-30.209-4.626</f>
        <v>-34.835000000000001</v>
      </c>
      <c r="I14" s="202">
        <v>-36.177</v>
      </c>
      <c r="J14" s="202">
        <v>-82.143000000000001</v>
      </c>
      <c r="K14" s="202">
        <v>-90.254000000000005</v>
      </c>
      <c r="L14" s="109">
        <v>-284.30500000000001</v>
      </c>
      <c r="M14" s="204"/>
      <c r="N14" s="204"/>
      <c r="O14" s="204"/>
      <c r="P14" s="11"/>
      <c r="Q14" s="11"/>
      <c r="R14" s="11"/>
      <c r="S14" s="108">
        <v>-1.798</v>
      </c>
      <c r="T14" s="32">
        <v>-5.7430000000000003</v>
      </c>
      <c r="U14" s="32">
        <v>-2.2469999999999999</v>
      </c>
      <c r="V14" s="109">
        <f t="shared" si="5"/>
        <v>-26.907</v>
      </c>
      <c r="W14" s="108">
        <v>-5.9240000000000004</v>
      </c>
      <c r="X14" s="32">
        <v>-33.866999999999997</v>
      </c>
      <c r="Y14" s="32">
        <v>-7.8339999999999996</v>
      </c>
      <c r="Z14" s="109">
        <f t="shared" si="6"/>
        <v>-18.819999999999993</v>
      </c>
      <c r="AA14" s="108">
        <v>-19.372</v>
      </c>
      <c r="AB14" s="32">
        <f>(-19611+-26522)/1000</f>
        <v>-46.133000000000003</v>
      </c>
      <c r="AC14" s="32">
        <f>(-30923+-167392)/1000</f>
        <v>-198.315</v>
      </c>
      <c r="AD14" s="109">
        <f t="shared" si="7"/>
        <v>-3.4209999999999923</v>
      </c>
      <c r="AE14" s="108">
        <v>-7.306</v>
      </c>
      <c r="AF14" s="32">
        <v>-15.547000000000001</v>
      </c>
      <c r="AG14" s="32">
        <v>-5.4509999999999996</v>
      </c>
      <c r="AH14" s="109">
        <f t="shared" si="8"/>
        <v>-6.5309999999999988</v>
      </c>
      <c r="AI14" s="108">
        <v>-6.6950000000000003</v>
      </c>
      <c r="AJ14" s="32">
        <v>-14.36</v>
      </c>
      <c r="AK14" s="32">
        <v>-3.3170000000000002</v>
      </c>
      <c r="AL14" s="109">
        <f t="shared" si="9"/>
        <v>-11.805</v>
      </c>
      <c r="AM14" s="108">
        <v>-17.920000000000002</v>
      </c>
      <c r="AN14" s="32">
        <v>-14.24</v>
      </c>
      <c r="AO14" s="32">
        <v>-16.62</v>
      </c>
      <c r="AP14" s="109">
        <f t="shared" si="10"/>
        <v>-33.363</v>
      </c>
      <c r="AQ14" s="108">
        <v>-17.245000000000001</v>
      </c>
      <c r="AR14" s="32">
        <v>-22.725000000000001</v>
      </c>
      <c r="AS14" s="32">
        <v>-12.242000000000001</v>
      </c>
      <c r="AT14" s="109">
        <v>-38.042000000000002</v>
      </c>
      <c r="AU14" s="32">
        <v>-26.850999999999999</v>
      </c>
      <c r="AV14" s="32">
        <v>-20.143000000000001</v>
      </c>
      <c r="AW14" s="32">
        <v>-35.389000000000003</v>
      </c>
      <c r="AX14" s="109">
        <v>-201.922</v>
      </c>
      <c r="AY14" s="32">
        <v>-89.218999999999994</v>
      </c>
      <c r="AZ14" s="32">
        <v>-90.665999999999997</v>
      </c>
    </row>
    <row r="15" spans="1:52" ht="14.1" customHeight="1" x14ac:dyDescent="0.2">
      <c r="B15" s="5" t="s">
        <v>147</v>
      </c>
      <c r="C15" s="34">
        <v>1778.4690000000001</v>
      </c>
      <c r="D15" s="34">
        <v>1820.3150000000001</v>
      </c>
      <c r="E15" s="203">
        <v>2242.192</v>
      </c>
      <c r="F15" s="203">
        <v>2301.067</v>
      </c>
      <c r="G15" s="203">
        <v>2596.5630000000001</v>
      </c>
      <c r="H15" s="203">
        <v>2429.2829999999999</v>
      </c>
      <c r="I15" s="203">
        <v>2973.4160000000002</v>
      </c>
      <c r="J15" s="203">
        <v>2983.2489999999998</v>
      </c>
      <c r="K15" s="203">
        <v>3068.895</v>
      </c>
      <c r="L15" s="111">
        <v>3505.6039999999998</v>
      </c>
      <c r="M15" s="202"/>
      <c r="N15" s="202"/>
      <c r="O15" s="202"/>
      <c r="S15" s="110">
        <f t="shared" ref="S15:AV15" si="11">SUM(S10:S14)</f>
        <v>577.6230000000005</v>
      </c>
      <c r="T15" s="34">
        <f t="shared" si="11"/>
        <v>612.95899999999983</v>
      </c>
      <c r="U15" s="34">
        <f t="shared" si="11"/>
        <v>586.80100000000016</v>
      </c>
      <c r="V15" s="111">
        <f t="shared" si="11"/>
        <v>464.80900000000196</v>
      </c>
      <c r="W15" s="110">
        <f t="shared" si="11"/>
        <v>604.63100000000031</v>
      </c>
      <c r="X15" s="34">
        <f t="shared" si="11"/>
        <v>622.04699999999957</v>
      </c>
      <c r="Y15" s="34">
        <f t="shared" si="11"/>
        <v>564.9300000000004</v>
      </c>
      <c r="Z15" s="111">
        <f t="shared" si="11"/>
        <v>509.45899999999955</v>
      </c>
      <c r="AA15" s="110">
        <f t="shared" si="11"/>
        <v>421.36699999999962</v>
      </c>
      <c r="AB15" s="34">
        <f t="shared" si="11"/>
        <v>562.49200000000019</v>
      </c>
      <c r="AC15" s="34">
        <f t="shared" si="11"/>
        <v>710.24400000000014</v>
      </c>
      <c r="AD15" s="111">
        <f t="shared" si="11"/>
        <v>902.46</v>
      </c>
      <c r="AE15" s="110">
        <f t="shared" si="11"/>
        <v>671.55899999999986</v>
      </c>
      <c r="AF15" s="34">
        <f t="shared" si="11"/>
        <v>565.23700000000042</v>
      </c>
      <c r="AG15" s="34">
        <f t="shared" si="11"/>
        <v>579.97300000000052</v>
      </c>
      <c r="AH15" s="111">
        <f t="shared" si="11"/>
        <v>612.51400000000069</v>
      </c>
      <c r="AI15" s="110">
        <f t="shared" si="11"/>
        <v>718.38899999999921</v>
      </c>
      <c r="AJ15" s="34">
        <f t="shared" si="11"/>
        <v>939.01500000000021</v>
      </c>
      <c r="AK15" s="34">
        <f t="shared" si="11"/>
        <v>816.62500000000068</v>
      </c>
      <c r="AL15" s="111">
        <f t="shared" si="11"/>
        <v>499.38700000000125</v>
      </c>
      <c r="AM15" s="110">
        <f t="shared" si="11"/>
        <v>625.85100000000034</v>
      </c>
      <c r="AN15" s="34">
        <f t="shared" si="11"/>
        <v>665.63700000000006</v>
      </c>
      <c r="AO15" s="34">
        <f t="shared" si="11"/>
        <v>942.41300000000001</v>
      </c>
      <c r="AP15" s="111">
        <f t="shared" si="11"/>
        <v>749.34799999999859</v>
      </c>
      <c r="AQ15" s="110">
        <f t="shared" si="11"/>
        <v>735.222000000001</v>
      </c>
      <c r="AR15" s="34">
        <f t="shared" si="11"/>
        <v>788.22399999999936</v>
      </c>
      <c r="AS15" s="34">
        <f t="shared" si="11"/>
        <v>801.24399999999991</v>
      </c>
      <c r="AT15" s="111">
        <f t="shared" si="11"/>
        <v>744.20500000000152</v>
      </c>
      <c r="AU15" s="34">
        <f t="shared" si="11"/>
        <v>804.67700000000025</v>
      </c>
      <c r="AV15" s="34">
        <f t="shared" si="11"/>
        <v>857.32799999999941</v>
      </c>
      <c r="AW15" s="34">
        <f t="shared" ref="AW15" si="12">SUM(AW10:AW14)</f>
        <v>1010.2729999999996</v>
      </c>
      <c r="AX15" s="111">
        <v>833.32599999999957</v>
      </c>
      <c r="AY15" s="34">
        <f t="shared" ref="AY15:AZ15" si="13">SUM(AY10:AY14)</f>
        <v>948.50799999999913</v>
      </c>
      <c r="AZ15" s="34">
        <f t="shared" si="13"/>
        <v>1568.1339999999998</v>
      </c>
    </row>
    <row r="16" spans="1:52" s="5" customFormat="1" ht="14.1" customHeight="1" x14ac:dyDescent="0.2">
      <c r="B16" s="8"/>
      <c r="C16" s="32"/>
      <c r="D16" s="32"/>
      <c r="E16" s="202"/>
      <c r="F16" s="202"/>
      <c r="G16" s="202"/>
      <c r="H16" s="202"/>
      <c r="I16" s="202"/>
      <c r="J16" s="202"/>
      <c r="K16" s="202"/>
      <c r="L16" s="109"/>
      <c r="M16" s="205"/>
      <c r="N16" s="205"/>
      <c r="O16" s="205"/>
      <c r="S16" s="108"/>
      <c r="T16" s="32"/>
      <c r="U16" s="32"/>
      <c r="V16" s="109"/>
      <c r="W16" s="108"/>
      <c r="X16" s="32"/>
      <c r="Y16" s="32"/>
      <c r="Z16" s="109"/>
      <c r="AA16" s="108"/>
      <c r="AB16" s="32"/>
      <c r="AC16" s="32"/>
      <c r="AD16" s="109"/>
      <c r="AE16" s="108"/>
      <c r="AF16" s="32"/>
      <c r="AG16" s="32"/>
      <c r="AH16" s="109"/>
      <c r="AI16" s="108"/>
      <c r="AJ16" s="32"/>
      <c r="AK16" s="32"/>
      <c r="AL16" s="109"/>
      <c r="AM16" s="108"/>
      <c r="AN16" s="32"/>
      <c r="AO16" s="32"/>
      <c r="AP16" s="109"/>
      <c r="AQ16" s="108"/>
      <c r="AR16" s="32"/>
      <c r="AS16" s="32"/>
      <c r="AT16" s="109"/>
      <c r="AU16" s="32"/>
      <c r="AV16" s="32"/>
      <c r="AW16" s="32"/>
      <c r="AX16" s="109"/>
      <c r="AY16" s="32"/>
      <c r="AZ16" s="32"/>
    </row>
    <row r="17" spans="1:52" s="5" customFormat="1" ht="14.1" customHeight="1" x14ac:dyDescent="0.2">
      <c r="B17" s="8" t="s">
        <v>148</v>
      </c>
      <c r="C17" s="32">
        <v>2.4910000000000001</v>
      </c>
      <c r="D17" s="32">
        <v>2.6629999999999998</v>
      </c>
      <c r="E17" s="202">
        <v>64.450999999999993</v>
      </c>
      <c r="F17" s="202">
        <v>121.453</v>
      </c>
      <c r="G17" s="202">
        <v>47.848999999999997</v>
      </c>
      <c r="H17" s="202">
        <v>7.6859999999999999</v>
      </c>
      <c r="I17" s="202">
        <v>54.697000000000003</v>
      </c>
      <c r="J17" s="202">
        <v>98.834000000000003</v>
      </c>
      <c r="K17" s="202">
        <v>143.893</v>
      </c>
      <c r="L17" s="109">
        <v>71.274000000000001</v>
      </c>
      <c r="M17" s="204"/>
      <c r="N17" s="204"/>
      <c r="O17" s="204"/>
      <c r="P17" s="11"/>
      <c r="Q17" s="11"/>
      <c r="R17" s="11"/>
      <c r="S17" s="108">
        <v>1.7669999999999999</v>
      </c>
      <c r="T17" s="32">
        <v>12.208</v>
      </c>
      <c r="U17" s="32">
        <v>19.603000000000002</v>
      </c>
      <c r="V17" s="109">
        <f t="shared" ref="V17:V18" si="14">E17-SUM(S17:U17)</f>
        <v>30.87299999999999</v>
      </c>
      <c r="W17" s="108">
        <v>27.777000000000001</v>
      </c>
      <c r="X17" s="32">
        <v>26.343</v>
      </c>
      <c r="Y17" s="32">
        <v>36.283999999999999</v>
      </c>
      <c r="Z17" s="109">
        <f t="shared" ref="Z17:Z18" si="15">F17-SUM(W17:Y17)</f>
        <v>31.049000000000007</v>
      </c>
      <c r="AA17" s="108">
        <v>27.97</v>
      </c>
      <c r="AB17" s="32">
        <v>7.98</v>
      </c>
      <c r="AC17" s="32">
        <v>6.9450000000000003</v>
      </c>
      <c r="AD17" s="109">
        <f t="shared" ref="AD17:AD18" si="16">G17-SUM(AA17:AC17)</f>
        <v>4.9539999999999935</v>
      </c>
      <c r="AE17" s="108">
        <v>4.9809999999999999</v>
      </c>
      <c r="AF17" s="32">
        <v>2.54</v>
      </c>
      <c r="AG17" s="32">
        <v>-0.64500000000000002</v>
      </c>
      <c r="AH17" s="109">
        <f t="shared" ref="AH17:AH18" si="17">H17-SUM(AE17:AG17)</f>
        <v>0.8100000000000005</v>
      </c>
      <c r="AI17" s="108">
        <v>1.2110000000000001</v>
      </c>
      <c r="AJ17" s="32">
        <v>6.1260000000000003</v>
      </c>
      <c r="AK17" s="32">
        <v>32.289000000000001</v>
      </c>
      <c r="AL17" s="109">
        <f t="shared" ref="AL17:AL18" si="18">I17-SUM(AI17:AK17)</f>
        <v>15.070999999999998</v>
      </c>
      <c r="AM17" s="108">
        <v>15.176</v>
      </c>
      <c r="AN17" s="32">
        <v>16.428000000000001</v>
      </c>
      <c r="AO17" s="32">
        <v>27.611000000000001</v>
      </c>
      <c r="AP17" s="109">
        <f t="shared" ref="AP17:AP18" si="19">J17-SUM(AM17:AO17)</f>
        <v>39.619</v>
      </c>
      <c r="AQ17" s="108">
        <v>47.938000000000002</v>
      </c>
      <c r="AR17" s="32">
        <v>32.496000000000002</v>
      </c>
      <c r="AS17" s="32">
        <v>36.307000000000002</v>
      </c>
      <c r="AT17" s="109">
        <v>27.152000000000001</v>
      </c>
      <c r="AU17" s="32">
        <v>17.974</v>
      </c>
      <c r="AV17" s="32">
        <v>15.029</v>
      </c>
      <c r="AW17" s="32">
        <v>21.268999999999998</v>
      </c>
      <c r="AX17" s="109">
        <v>17.002000000000002</v>
      </c>
      <c r="AY17" s="32">
        <v>16.100000000000001</v>
      </c>
      <c r="AZ17" s="32">
        <v>15.000999999999999</v>
      </c>
    </row>
    <row r="18" spans="1:52" s="5" customFormat="1" ht="14.1" customHeight="1" x14ac:dyDescent="0.2">
      <c r="B18" s="8" t="s">
        <v>149</v>
      </c>
      <c r="C18" s="32">
        <v>0</v>
      </c>
      <c r="D18" s="32">
        <v>-18.771000000000001</v>
      </c>
      <c r="E18" s="202">
        <v>-178.49</v>
      </c>
      <c r="F18" s="202">
        <v>-204.83600000000001</v>
      </c>
      <c r="G18" s="202">
        <v>-212.048</v>
      </c>
      <c r="H18" s="202">
        <v>-184.55799999999999</v>
      </c>
      <c r="I18" s="202">
        <v>-279.60500000000002</v>
      </c>
      <c r="J18" s="202">
        <v>-432.75700000000001</v>
      </c>
      <c r="K18" s="202">
        <v>-457.11099999999999</v>
      </c>
      <c r="L18" s="109">
        <v>-402.94499999999999</v>
      </c>
      <c r="M18" s="204"/>
      <c r="N18" s="204"/>
      <c r="O18" s="204"/>
      <c r="P18" s="11"/>
      <c r="Q18" s="11"/>
      <c r="R18" s="11"/>
      <c r="S18" s="108">
        <v>-37.235999999999997</v>
      </c>
      <c r="T18" s="32">
        <v>-43.055999999999997</v>
      </c>
      <c r="U18" s="32">
        <v>-48.32</v>
      </c>
      <c r="V18" s="109">
        <f t="shared" si="14"/>
        <v>-49.878000000000014</v>
      </c>
      <c r="W18" s="108">
        <v>-54.475000000000001</v>
      </c>
      <c r="X18" s="32">
        <v>-53.499000000000002</v>
      </c>
      <c r="Y18" s="32">
        <v>-52.683999999999997</v>
      </c>
      <c r="Z18" s="109">
        <f t="shared" si="15"/>
        <v>-44.177999999999997</v>
      </c>
      <c r="AA18" s="108">
        <v>-49.82</v>
      </c>
      <c r="AB18" s="32">
        <v>-59.710999999999999</v>
      </c>
      <c r="AC18" s="32">
        <v>-46.268000000000001</v>
      </c>
      <c r="AD18" s="109">
        <f t="shared" si="16"/>
        <v>-56.248999999999995</v>
      </c>
      <c r="AE18" s="108">
        <v>-45.805</v>
      </c>
      <c r="AF18" s="32">
        <v>-46.374000000000002</v>
      </c>
      <c r="AG18" s="32">
        <v>-50.322000000000003</v>
      </c>
      <c r="AH18" s="109">
        <f t="shared" si="17"/>
        <v>-42.056999999999988</v>
      </c>
      <c r="AI18" s="108">
        <v>-48.911000000000001</v>
      </c>
      <c r="AJ18" s="32">
        <v>-53.987000000000002</v>
      </c>
      <c r="AK18" s="32">
        <v>-82.15</v>
      </c>
      <c r="AL18" s="109">
        <f t="shared" si="18"/>
        <v>-94.557000000000016</v>
      </c>
      <c r="AM18" s="108">
        <v>-94.787000000000006</v>
      </c>
      <c r="AN18" s="32">
        <v>-111.512</v>
      </c>
      <c r="AO18" s="32">
        <v>-109.05500000000001</v>
      </c>
      <c r="AP18" s="109">
        <f t="shared" si="19"/>
        <v>-117.40299999999996</v>
      </c>
      <c r="AQ18" s="108">
        <v>-209.16300000000001</v>
      </c>
      <c r="AR18" s="32">
        <v>-113.203</v>
      </c>
      <c r="AS18" s="32">
        <v>-45.511000000000003</v>
      </c>
      <c r="AT18" s="109">
        <v>-89.23399999999998</v>
      </c>
      <c r="AU18" s="32">
        <v>-102.593</v>
      </c>
      <c r="AV18" s="32">
        <v>-103.514</v>
      </c>
      <c r="AW18" s="32">
        <v>-105.069</v>
      </c>
      <c r="AX18" s="109">
        <v>-91.769000000000005</v>
      </c>
      <c r="AY18" s="32">
        <v>-91.944999999999993</v>
      </c>
      <c r="AZ18" s="32">
        <v>-89.236000000000004</v>
      </c>
    </row>
    <row r="19" spans="1:52" ht="14.1" customHeight="1" x14ac:dyDescent="0.2">
      <c r="B19" s="5" t="s">
        <v>150</v>
      </c>
      <c r="C19" s="34">
        <v>1780.96</v>
      </c>
      <c r="D19" s="34">
        <v>1804.2070000000001</v>
      </c>
      <c r="E19" s="203">
        <v>2128.1529999999998</v>
      </c>
      <c r="F19" s="203">
        <v>2217.6840000000002</v>
      </c>
      <c r="G19" s="203">
        <v>2432.364</v>
      </c>
      <c r="H19" s="203">
        <v>2252.4110000000001</v>
      </c>
      <c r="I19" s="203">
        <v>2748.5079999999998</v>
      </c>
      <c r="J19" s="203">
        <v>2649.326</v>
      </c>
      <c r="K19" s="203">
        <v>2755.6770000000001</v>
      </c>
      <c r="L19" s="111">
        <v>3173.933</v>
      </c>
      <c r="M19" s="202"/>
      <c r="N19" s="202"/>
      <c r="O19" s="202"/>
      <c r="S19" s="110">
        <f t="shared" ref="S19:AV19" si="20">SUM(S15:S18)</f>
        <v>542.15400000000056</v>
      </c>
      <c r="T19" s="34">
        <f t="shared" si="20"/>
        <v>582.11099999999976</v>
      </c>
      <c r="U19" s="34">
        <f t="shared" si="20"/>
        <v>558.08400000000006</v>
      </c>
      <c r="V19" s="111">
        <f t="shared" si="20"/>
        <v>445.80400000000191</v>
      </c>
      <c r="W19" s="110">
        <f t="shared" si="20"/>
        <v>577.93300000000033</v>
      </c>
      <c r="X19" s="34">
        <f t="shared" si="20"/>
        <v>594.89099999999951</v>
      </c>
      <c r="Y19" s="34">
        <f t="shared" si="20"/>
        <v>548.53000000000043</v>
      </c>
      <c r="Z19" s="111">
        <f t="shared" si="20"/>
        <v>496.32999999999959</v>
      </c>
      <c r="AA19" s="110">
        <f t="shared" si="20"/>
        <v>399.51699999999965</v>
      </c>
      <c r="AB19" s="34">
        <f t="shared" si="20"/>
        <v>510.76100000000019</v>
      </c>
      <c r="AC19" s="34">
        <f t="shared" si="20"/>
        <v>670.92100000000016</v>
      </c>
      <c r="AD19" s="111">
        <f t="shared" si="20"/>
        <v>851.16499999999996</v>
      </c>
      <c r="AE19" s="110">
        <f t="shared" si="20"/>
        <v>630.7349999999999</v>
      </c>
      <c r="AF19" s="34">
        <f t="shared" si="20"/>
        <v>521.40300000000036</v>
      </c>
      <c r="AG19" s="34">
        <f t="shared" si="20"/>
        <v>529.00600000000054</v>
      </c>
      <c r="AH19" s="111">
        <f t="shared" si="20"/>
        <v>571.26700000000062</v>
      </c>
      <c r="AI19" s="110">
        <f t="shared" si="20"/>
        <v>670.68899999999917</v>
      </c>
      <c r="AJ19" s="34">
        <f t="shared" si="20"/>
        <v>891.15400000000022</v>
      </c>
      <c r="AK19" s="34">
        <f t="shared" si="20"/>
        <v>766.76400000000069</v>
      </c>
      <c r="AL19" s="111">
        <f t="shared" si="20"/>
        <v>419.9010000000012</v>
      </c>
      <c r="AM19" s="110">
        <f t="shared" si="20"/>
        <v>546.24000000000035</v>
      </c>
      <c r="AN19" s="34">
        <f t="shared" si="20"/>
        <v>570.55300000000011</v>
      </c>
      <c r="AO19" s="34">
        <f t="shared" si="20"/>
        <v>860.96900000000005</v>
      </c>
      <c r="AP19" s="111">
        <f t="shared" si="20"/>
        <v>671.56399999999871</v>
      </c>
      <c r="AQ19" s="110">
        <f t="shared" si="20"/>
        <v>573.99700000000098</v>
      </c>
      <c r="AR19" s="34">
        <f t="shared" si="20"/>
        <v>707.51699999999937</v>
      </c>
      <c r="AS19" s="34">
        <f t="shared" si="20"/>
        <v>792.04</v>
      </c>
      <c r="AT19" s="111">
        <f t="shared" si="20"/>
        <v>682.12300000000164</v>
      </c>
      <c r="AU19" s="34">
        <f t="shared" si="20"/>
        <v>720.05800000000033</v>
      </c>
      <c r="AV19" s="34">
        <f t="shared" si="20"/>
        <v>768.84299999999939</v>
      </c>
      <c r="AW19" s="34">
        <f t="shared" ref="AW19" si="21">SUM(AW15:AW18)</f>
        <v>926.4729999999995</v>
      </c>
      <c r="AX19" s="111">
        <v>758.5590000000002</v>
      </c>
      <c r="AY19" s="34">
        <f t="shared" ref="AY19:AZ19" si="22">SUM(AY15:AY18)</f>
        <v>872.6629999999991</v>
      </c>
      <c r="AZ19" s="34">
        <f t="shared" si="22"/>
        <v>1493.8989999999997</v>
      </c>
    </row>
    <row r="20" spans="1:52" ht="14.1" customHeight="1" x14ac:dyDescent="0.2">
      <c r="C20" s="32"/>
      <c r="D20" s="32"/>
      <c r="E20" s="202"/>
      <c r="F20" s="202"/>
      <c r="G20" s="202"/>
      <c r="H20" s="202"/>
      <c r="I20" s="202"/>
      <c r="J20" s="202"/>
      <c r="K20" s="202"/>
      <c r="L20" s="109"/>
      <c r="M20" s="202"/>
      <c r="N20" s="202"/>
      <c r="O20" s="202"/>
      <c r="S20" s="108"/>
      <c r="T20" s="32"/>
      <c r="U20" s="32"/>
      <c r="V20" s="109"/>
      <c r="W20" s="108"/>
      <c r="X20" s="32"/>
      <c r="Y20" s="32"/>
      <c r="Z20" s="109"/>
      <c r="AA20" s="108"/>
      <c r="AB20" s="32"/>
      <c r="AC20" s="32"/>
      <c r="AD20" s="109"/>
      <c r="AE20" s="108"/>
      <c r="AF20" s="32"/>
      <c r="AG20" s="32"/>
      <c r="AH20" s="109"/>
      <c r="AI20" s="108"/>
      <c r="AJ20" s="32"/>
      <c r="AK20" s="32"/>
      <c r="AL20" s="109"/>
      <c r="AM20" s="108"/>
      <c r="AN20" s="32"/>
      <c r="AO20" s="32"/>
      <c r="AP20" s="109"/>
      <c r="AQ20" s="108"/>
      <c r="AR20" s="32"/>
      <c r="AS20" s="32"/>
      <c r="AT20" s="109"/>
      <c r="AU20" s="32"/>
      <c r="AV20" s="32"/>
      <c r="AW20" s="32"/>
      <c r="AX20" s="109"/>
      <c r="AY20" s="32"/>
      <c r="AZ20" s="32"/>
    </row>
    <row r="21" spans="1:52" s="5" customFormat="1" ht="14.1" customHeight="1" x14ac:dyDescent="0.2">
      <c r="B21" s="8" t="s">
        <v>151</v>
      </c>
      <c r="C21" s="32">
        <v>0</v>
      </c>
      <c r="D21" s="32">
        <v>0</v>
      </c>
      <c r="E21" s="202">
        <v>0</v>
      </c>
      <c r="F21" s="202">
        <v>0</v>
      </c>
      <c r="G21" s="202">
        <v>0</v>
      </c>
      <c r="H21" s="202">
        <v>0</v>
      </c>
      <c r="I21" s="202">
        <v>0</v>
      </c>
      <c r="J21" s="202">
        <v>-18.837</v>
      </c>
      <c r="K21" s="202">
        <v>-283.39400000000001</v>
      </c>
      <c r="L21" s="109">
        <v>-322.89100000000002</v>
      </c>
      <c r="M21" s="203"/>
      <c r="N21" s="203"/>
      <c r="O21" s="203"/>
      <c r="S21" s="108"/>
      <c r="T21" s="32"/>
      <c r="U21" s="32"/>
      <c r="V21" s="109"/>
      <c r="W21" s="108"/>
      <c r="X21" s="32"/>
      <c r="Y21" s="32"/>
      <c r="Z21" s="109"/>
      <c r="AA21" s="108"/>
      <c r="AB21" s="32"/>
      <c r="AC21" s="32"/>
      <c r="AD21" s="109"/>
      <c r="AE21" s="108"/>
      <c r="AF21" s="32"/>
      <c r="AG21" s="32"/>
      <c r="AH21" s="109"/>
      <c r="AI21" s="108"/>
      <c r="AJ21" s="32"/>
      <c r="AK21" s="32"/>
      <c r="AL21" s="109"/>
      <c r="AM21" s="108">
        <v>-4.3310000000000004</v>
      </c>
      <c r="AN21" s="32">
        <v>-8.3339999999999996</v>
      </c>
      <c r="AO21" s="32">
        <v>-10.789</v>
      </c>
      <c r="AP21" s="109">
        <f>J21-SUM(AM21:AO21)</f>
        <v>4.6170000000000009</v>
      </c>
      <c r="AQ21" s="108">
        <v>-46.302</v>
      </c>
      <c r="AR21" s="32">
        <v>-73.841999999999999</v>
      </c>
      <c r="AS21" s="32">
        <v>-73.557000000000002</v>
      </c>
      <c r="AT21" s="109">
        <v>-89.692999999999984</v>
      </c>
      <c r="AU21" s="32">
        <v>-71.966999999999999</v>
      </c>
      <c r="AV21" s="32">
        <v>-80.081000000000003</v>
      </c>
      <c r="AW21" s="32">
        <v>-96.045000000000002</v>
      </c>
      <c r="AX21" s="109">
        <v>-74.798000000000002</v>
      </c>
      <c r="AY21" s="32">
        <v>-87.096999999999994</v>
      </c>
      <c r="AZ21" s="32">
        <v>-151.77099999999999</v>
      </c>
    </row>
    <row r="22" spans="1:52" s="5" customFormat="1" ht="14.1" customHeight="1" x14ac:dyDescent="0.2">
      <c r="B22" s="5" t="s">
        <v>152</v>
      </c>
      <c r="C22" s="34">
        <v>1780.96</v>
      </c>
      <c r="D22" s="34">
        <v>1804.2070000000001</v>
      </c>
      <c r="E22" s="203">
        <v>2128.1529999999998</v>
      </c>
      <c r="F22" s="203">
        <v>2217.6840000000002</v>
      </c>
      <c r="G22" s="203">
        <v>2432.364</v>
      </c>
      <c r="H22" s="203">
        <v>2252.4110000000001</v>
      </c>
      <c r="I22" s="203">
        <v>2748.5079999999998</v>
      </c>
      <c r="J22" s="203">
        <v>2630.489</v>
      </c>
      <c r="K22" s="203">
        <v>2472.2829999999999</v>
      </c>
      <c r="L22" s="111">
        <v>2851.0419999999999</v>
      </c>
      <c r="M22" s="204"/>
      <c r="N22" s="204"/>
      <c r="O22" s="204"/>
      <c r="P22" s="11"/>
      <c r="Q22" s="11"/>
      <c r="R22" s="11"/>
      <c r="S22" s="110">
        <f t="shared" ref="S22:AV22" si="23">SUM(S19:S21)</f>
        <v>542.15400000000056</v>
      </c>
      <c r="T22" s="34">
        <f t="shared" si="23"/>
        <v>582.11099999999976</v>
      </c>
      <c r="U22" s="34">
        <f t="shared" si="23"/>
        <v>558.08400000000006</v>
      </c>
      <c r="V22" s="111">
        <f t="shared" si="23"/>
        <v>445.80400000000191</v>
      </c>
      <c r="W22" s="110">
        <f t="shared" si="23"/>
        <v>577.93300000000033</v>
      </c>
      <c r="X22" s="34">
        <f t="shared" si="23"/>
        <v>594.89099999999951</v>
      </c>
      <c r="Y22" s="34">
        <f t="shared" si="23"/>
        <v>548.53000000000043</v>
      </c>
      <c r="Z22" s="111">
        <f t="shared" si="23"/>
        <v>496.32999999999959</v>
      </c>
      <c r="AA22" s="110">
        <f t="shared" si="23"/>
        <v>399.51699999999965</v>
      </c>
      <c r="AB22" s="34">
        <f t="shared" si="23"/>
        <v>510.76100000000019</v>
      </c>
      <c r="AC22" s="34">
        <f t="shared" si="23"/>
        <v>670.92100000000016</v>
      </c>
      <c r="AD22" s="111">
        <f t="shared" si="23"/>
        <v>851.16499999999996</v>
      </c>
      <c r="AE22" s="110">
        <f t="shared" si="23"/>
        <v>630.7349999999999</v>
      </c>
      <c r="AF22" s="34">
        <f t="shared" si="23"/>
        <v>521.40300000000036</v>
      </c>
      <c r="AG22" s="34">
        <f t="shared" si="23"/>
        <v>529.00600000000054</v>
      </c>
      <c r="AH22" s="111">
        <f t="shared" si="23"/>
        <v>571.26700000000062</v>
      </c>
      <c r="AI22" s="110">
        <f t="shared" si="23"/>
        <v>670.68899999999917</v>
      </c>
      <c r="AJ22" s="34">
        <f t="shared" si="23"/>
        <v>891.15400000000022</v>
      </c>
      <c r="AK22" s="34">
        <f t="shared" si="23"/>
        <v>766.76400000000069</v>
      </c>
      <c r="AL22" s="111">
        <f t="shared" si="23"/>
        <v>419.9010000000012</v>
      </c>
      <c r="AM22" s="110">
        <f t="shared" si="23"/>
        <v>541.90900000000033</v>
      </c>
      <c r="AN22" s="34">
        <f t="shared" si="23"/>
        <v>562.21900000000016</v>
      </c>
      <c r="AO22" s="34">
        <f t="shared" si="23"/>
        <v>850.18000000000006</v>
      </c>
      <c r="AP22" s="111">
        <f t="shared" si="23"/>
        <v>676.18099999999868</v>
      </c>
      <c r="AQ22" s="110">
        <f t="shared" si="23"/>
        <v>527.69500000000096</v>
      </c>
      <c r="AR22" s="34">
        <f t="shared" si="23"/>
        <v>633.67499999999939</v>
      </c>
      <c r="AS22" s="34">
        <f t="shared" si="23"/>
        <v>718.48299999999995</v>
      </c>
      <c r="AT22" s="111">
        <f t="shared" si="23"/>
        <v>592.43000000000166</v>
      </c>
      <c r="AU22" s="34">
        <f t="shared" si="23"/>
        <v>648.09100000000035</v>
      </c>
      <c r="AV22" s="34">
        <f t="shared" si="23"/>
        <v>688.76199999999938</v>
      </c>
      <c r="AW22" s="34">
        <f t="shared" ref="AW22" si="24">SUM(AW19:AW21)</f>
        <v>830.42799999999954</v>
      </c>
      <c r="AX22" s="111">
        <v>683.76099999999997</v>
      </c>
      <c r="AY22" s="34">
        <f t="shared" ref="AY22:AZ22" si="25">SUM(AY19:AY21)</f>
        <v>785.56599999999912</v>
      </c>
      <c r="AZ22" s="34">
        <f t="shared" si="25"/>
        <v>1342.1279999999997</v>
      </c>
    </row>
    <row r="23" spans="1:52" ht="14.1" customHeight="1" x14ac:dyDescent="0.2">
      <c r="C23" s="32"/>
      <c r="D23" s="32"/>
      <c r="E23" s="202"/>
      <c r="F23" s="202"/>
      <c r="G23" s="202"/>
      <c r="H23" s="202"/>
      <c r="I23" s="202"/>
      <c r="J23" s="202"/>
      <c r="K23" s="202"/>
      <c r="L23" s="109"/>
      <c r="M23" s="202"/>
      <c r="N23" s="202"/>
      <c r="O23" s="202"/>
      <c r="S23" s="108"/>
      <c r="T23" s="32"/>
      <c r="U23" s="32"/>
      <c r="V23" s="109"/>
      <c r="W23" s="108"/>
      <c r="X23" s="32"/>
      <c r="Y23" s="32"/>
      <c r="Z23" s="109"/>
      <c r="AA23" s="108"/>
      <c r="AB23" s="32"/>
      <c r="AC23" s="32"/>
      <c r="AD23" s="109"/>
      <c r="AE23" s="108"/>
      <c r="AF23" s="32"/>
      <c r="AG23" s="32"/>
      <c r="AH23" s="109"/>
      <c r="AI23" s="108"/>
      <c r="AJ23" s="32"/>
      <c r="AK23" s="32"/>
      <c r="AL23" s="109"/>
      <c r="AM23" s="108"/>
      <c r="AN23" s="32"/>
      <c r="AO23" s="32"/>
      <c r="AP23" s="109"/>
      <c r="AQ23" s="108"/>
      <c r="AR23" s="32"/>
      <c r="AS23" s="32"/>
      <c r="AT23" s="109"/>
      <c r="AU23" s="32"/>
      <c r="AV23" s="32"/>
      <c r="AW23" s="32"/>
      <c r="AX23" s="109"/>
      <c r="AY23" s="32"/>
      <c r="AZ23" s="32"/>
    </row>
    <row r="24" spans="1:52" s="5" customFormat="1" ht="14.1" customHeight="1" x14ac:dyDescent="0.2">
      <c r="B24" s="8" t="s">
        <v>123</v>
      </c>
      <c r="C24" s="32">
        <v>0</v>
      </c>
      <c r="D24" s="32">
        <v>0</v>
      </c>
      <c r="E24" s="202">
        <v>0</v>
      </c>
      <c r="F24" s="202">
        <v>0</v>
      </c>
      <c r="G24" s="202">
        <v>0</v>
      </c>
      <c r="H24" s="202">
        <v>0</v>
      </c>
      <c r="I24" s="202">
        <v>0</v>
      </c>
      <c r="J24" s="202">
        <v>-29.068000000000001</v>
      </c>
      <c r="K24" s="202">
        <v>-52.008000000000003</v>
      </c>
      <c r="L24" s="109">
        <v>-57.042000000000002</v>
      </c>
      <c r="M24" s="203"/>
      <c r="N24" s="203"/>
      <c r="O24" s="203"/>
      <c r="S24" s="108"/>
      <c r="T24" s="32"/>
      <c r="U24" s="32"/>
      <c r="V24" s="109"/>
      <c r="W24" s="108"/>
      <c r="X24" s="32"/>
      <c r="Y24" s="32"/>
      <c r="Z24" s="109"/>
      <c r="AA24" s="108"/>
      <c r="AB24" s="32"/>
      <c r="AC24" s="32"/>
      <c r="AD24" s="109"/>
      <c r="AE24" s="108"/>
      <c r="AF24" s="32"/>
      <c r="AG24" s="32"/>
      <c r="AH24" s="109"/>
      <c r="AI24" s="108"/>
      <c r="AJ24" s="32"/>
      <c r="AK24" s="32"/>
      <c r="AL24" s="109"/>
      <c r="AM24" s="108">
        <v>-4.5880000000000001</v>
      </c>
      <c r="AN24" s="32">
        <v>-10.731</v>
      </c>
      <c r="AO24" s="32">
        <v>-14.715999999999999</v>
      </c>
      <c r="AP24" s="109">
        <f>J24-SUM(AM24:AO24)</f>
        <v>0.9669999999999952</v>
      </c>
      <c r="AQ24" s="108">
        <v>21.945</v>
      </c>
      <c r="AR24" s="32">
        <v>-10.835000000000001</v>
      </c>
      <c r="AS24" s="32">
        <v>-51.116</v>
      </c>
      <c r="AT24" s="109">
        <v>-12.002000000000002</v>
      </c>
      <c r="AU24" s="32">
        <v>-9.4130000000000003</v>
      </c>
      <c r="AV24" s="32">
        <v>-12.108000000000001</v>
      </c>
      <c r="AW24" s="32">
        <v>-19.571000000000002</v>
      </c>
      <c r="AX24" s="109">
        <v>-15.950000000000003</v>
      </c>
      <c r="AY24" s="32">
        <v>-14.891999999999999</v>
      </c>
      <c r="AZ24" s="32">
        <v>-27.454999999999998</v>
      </c>
    </row>
    <row r="25" spans="1:52" ht="14.1" customHeight="1" x14ac:dyDescent="0.2">
      <c r="B25" s="5" t="s">
        <v>153</v>
      </c>
      <c r="C25" s="34">
        <v>1780.96</v>
      </c>
      <c r="D25" s="34">
        <v>1804.2070000000001</v>
      </c>
      <c r="E25" s="203">
        <v>2128.1529999999998</v>
      </c>
      <c r="F25" s="203">
        <v>2217.6840000000002</v>
      </c>
      <c r="G25" s="203">
        <v>2432.364</v>
      </c>
      <c r="H25" s="203">
        <v>2252.4110000000001</v>
      </c>
      <c r="I25" s="203">
        <v>2748.5079999999998</v>
      </c>
      <c r="J25" s="203">
        <v>2601.4209999999998</v>
      </c>
      <c r="K25" s="203">
        <v>2420.2750000000001</v>
      </c>
      <c r="L25" s="111">
        <v>2794</v>
      </c>
      <c r="M25" s="202"/>
      <c r="N25" s="202"/>
      <c r="O25" s="202"/>
      <c r="S25" s="110">
        <f>S22</f>
        <v>542.15400000000056</v>
      </c>
      <c r="T25" s="34">
        <f t="shared" ref="T25:AL25" si="26">T22</f>
        <v>582.11099999999976</v>
      </c>
      <c r="U25" s="34">
        <f t="shared" si="26"/>
        <v>558.08400000000006</v>
      </c>
      <c r="V25" s="111">
        <f t="shared" si="26"/>
        <v>445.80400000000191</v>
      </c>
      <c r="W25" s="110">
        <f t="shared" si="26"/>
        <v>577.93300000000033</v>
      </c>
      <c r="X25" s="34">
        <f t="shared" si="26"/>
        <v>594.89099999999951</v>
      </c>
      <c r="Y25" s="34">
        <f t="shared" si="26"/>
        <v>548.53000000000043</v>
      </c>
      <c r="Z25" s="111">
        <f t="shared" si="26"/>
        <v>496.32999999999959</v>
      </c>
      <c r="AA25" s="110">
        <f t="shared" si="26"/>
        <v>399.51699999999965</v>
      </c>
      <c r="AB25" s="34">
        <f t="shared" si="26"/>
        <v>510.76100000000019</v>
      </c>
      <c r="AC25" s="34">
        <f t="shared" si="26"/>
        <v>670.92100000000016</v>
      </c>
      <c r="AD25" s="111">
        <f t="shared" si="26"/>
        <v>851.16499999999996</v>
      </c>
      <c r="AE25" s="110">
        <f t="shared" si="26"/>
        <v>630.7349999999999</v>
      </c>
      <c r="AF25" s="34">
        <f t="shared" si="26"/>
        <v>521.40300000000036</v>
      </c>
      <c r="AG25" s="34">
        <f t="shared" si="26"/>
        <v>529.00600000000054</v>
      </c>
      <c r="AH25" s="111">
        <f t="shared" si="26"/>
        <v>571.26700000000062</v>
      </c>
      <c r="AI25" s="110">
        <f t="shared" si="26"/>
        <v>670.68899999999917</v>
      </c>
      <c r="AJ25" s="34">
        <f t="shared" si="26"/>
        <v>891.15400000000022</v>
      </c>
      <c r="AK25" s="34">
        <f t="shared" si="26"/>
        <v>766.76400000000069</v>
      </c>
      <c r="AL25" s="111">
        <f t="shared" si="26"/>
        <v>419.9010000000012</v>
      </c>
      <c r="AM25" s="110">
        <f>AM22+AM24</f>
        <v>537.32100000000037</v>
      </c>
      <c r="AN25" s="34">
        <f t="shared" ref="AN25:AU25" si="27">AN22+AN24</f>
        <v>551.48800000000017</v>
      </c>
      <c r="AO25" s="34">
        <f t="shared" si="27"/>
        <v>835.46400000000006</v>
      </c>
      <c r="AP25" s="111">
        <f t="shared" si="27"/>
        <v>677.14799999999866</v>
      </c>
      <c r="AQ25" s="110">
        <f t="shared" si="27"/>
        <v>549.64000000000101</v>
      </c>
      <c r="AR25" s="34">
        <f t="shared" si="27"/>
        <v>622.83999999999935</v>
      </c>
      <c r="AS25" s="34">
        <f t="shared" si="27"/>
        <v>667.36699999999996</v>
      </c>
      <c r="AT25" s="111">
        <f t="shared" si="27"/>
        <v>580.4280000000017</v>
      </c>
      <c r="AU25" s="34">
        <f t="shared" si="27"/>
        <v>638.67800000000034</v>
      </c>
      <c r="AV25" s="34">
        <f t="shared" ref="AV25:AW25" si="28">AV22+AV24</f>
        <v>676.65399999999943</v>
      </c>
      <c r="AW25" s="34">
        <f t="shared" si="28"/>
        <v>810.85699999999952</v>
      </c>
      <c r="AX25" s="111">
        <v>667.81100000000015</v>
      </c>
      <c r="AY25" s="34">
        <f t="shared" ref="AY25:AZ25" si="29">AY22+AY24</f>
        <v>770.67399999999907</v>
      </c>
      <c r="AZ25" s="34">
        <f t="shared" si="29"/>
        <v>1314.6729999999998</v>
      </c>
    </row>
    <row r="26" spans="1:52" ht="14.1" customHeight="1" thickBot="1" x14ac:dyDescent="0.25">
      <c r="B26" s="127" t="s">
        <v>154</v>
      </c>
      <c r="C26" s="167">
        <v>0.14199999999999999</v>
      </c>
      <c r="D26" s="167">
        <v>0.14399999999999999</v>
      </c>
      <c r="E26" s="206">
        <v>0.17</v>
      </c>
      <c r="F26" s="206">
        <v>0.17199999999999999</v>
      </c>
      <c r="G26" s="206">
        <v>0.192</v>
      </c>
      <c r="H26" s="206">
        <v>0.18</v>
      </c>
      <c r="I26" s="206">
        <v>0.22</v>
      </c>
      <c r="J26" s="206">
        <v>0.20799999999999999</v>
      </c>
      <c r="K26" s="206">
        <v>0.19400000000000001</v>
      </c>
      <c r="L26" s="189">
        <v>0.224</v>
      </c>
      <c r="M26" s="202"/>
      <c r="N26" s="202"/>
      <c r="O26" s="202"/>
      <c r="R26" s="217"/>
      <c r="S26" s="188">
        <f>S25/12500</f>
        <v>4.3372320000000048E-2</v>
      </c>
      <c r="T26" s="167">
        <f t="shared" ref="T26:AP26" si="30">T25/12500</f>
        <v>4.6568879999999979E-2</v>
      </c>
      <c r="U26" s="167">
        <f t="shared" si="30"/>
        <v>4.4646720000000008E-2</v>
      </c>
      <c r="V26" s="189">
        <f t="shared" si="30"/>
        <v>3.5664320000000152E-2</v>
      </c>
      <c r="W26" s="188">
        <f t="shared" si="30"/>
        <v>4.6234640000000028E-2</v>
      </c>
      <c r="X26" s="167">
        <f t="shared" si="30"/>
        <v>4.7591279999999958E-2</v>
      </c>
      <c r="Y26" s="167">
        <f t="shared" si="30"/>
        <v>4.3882400000000037E-2</v>
      </c>
      <c r="Z26" s="189">
        <f t="shared" si="30"/>
        <v>3.9706399999999968E-2</v>
      </c>
      <c r="AA26" s="188">
        <f t="shared" si="30"/>
        <v>3.1961359999999973E-2</v>
      </c>
      <c r="AB26" s="167">
        <f t="shared" si="30"/>
        <v>4.0860880000000016E-2</v>
      </c>
      <c r="AC26" s="167">
        <f t="shared" si="30"/>
        <v>5.3673680000000015E-2</v>
      </c>
      <c r="AD26" s="189">
        <f t="shared" si="30"/>
        <v>6.8093199999999993E-2</v>
      </c>
      <c r="AE26" s="188">
        <f t="shared" si="30"/>
        <v>5.0458799999999991E-2</v>
      </c>
      <c r="AF26" s="167">
        <f t="shared" si="30"/>
        <v>4.1712240000000032E-2</v>
      </c>
      <c r="AG26" s="167">
        <f t="shared" si="30"/>
        <v>4.2320480000000042E-2</v>
      </c>
      <c r="AH26" s="189">
        <f t="shared" si="30"/>
        <v>4.5701360000000052E-2</v>
      </c>
      <c r="AI26" s="188">
        <f t="shared" si="30"/>
        <v>5.3655119999999931E-2</v>
      </c>
      <c r="AJ26" s="167">
        <f t="shared" si="30"/>
        <v>7.129232000000002E-2</v>
      </c>
      <c r="AK26" s="167">
        <f t="shared" si="30"/>
        <v>6.1341120000000054E-2</v>
      </c>
      <c r="AL26" s="189">
        <f t="shared" si="30"/>
        <v>3.3592080000000094E-2</v>
      </c>
      <c r="AM26" s="188">
        <f t="shared" si="30"/>
        <v>4.2985680000000026E-2</v>
      </c>
      <c r="AN26" s="167">
        <f t="shared" si="30"/>
        <v>4.4119040000000012E-2</v>
      </c>
      <c r="AO26" s="167">
        <f t="shared" si="30"/>
        <v>6.683712E-2</v>
      </c>
      <c r="AP26" s="189">
        <f t="shared" si="30"/>
        <v>5.4171839999999895E-2</v>
      </c>
      <c r="AQ26" s="188">
        <f t="shared" ref="AQ26:AV26" si="31">AQ25/12500</f>
        <v>4.3971200000000078E-2</v>
      </c>
      <c r="AR26" s="167">
        <f t="shared" si="31"/>
        <v>4.9827199999999947E-2</v>
      </c>
      <c r="AS26" s="167">
        <f t="shared" si="31"/>
        <v>5.3389359999999997E-2</v>
      </c>
      <c r="AT26" s="189">
        <f t="shared" si="31"/>
        <v>4.6434240000000133E-2</v>
      </c>
      <c r="AU26" s="167">
        <f t="shared" si="31"/>
        <v>5.1094240000000027E-2</v>
      </c>
      <c r="AV26" s="167">
        <f t="shared" si="31"/>
        <v>5.4132319999999956E-2</v>
      </c>
      <c r="AW26" s="167">
        <f t="shared" ref="AW26:AY26" si="32">AW25/12500</f>
        <v>6.4868559999999964E-2</v>
      </c>
      <c r="AX26" s="189">
        <f t="shared" si="32"/>
        <v>5.3424880000000015E-2</v>
      </c>
      <c r="AY26" s="167">
        <f t="shared" si="32"/>
        <v>6.1653919999999925E-2</v>
      </c>
      <c r="AZ26" s="167">
        <f t="shared" ref="AZ26" si="33">AZ25/12500</f>
        <v>0.10517383999999998</v>
      </c>
    </row>
    <row r="27" spans="1:52" ht="14.1" customHeight="1" thickTop="1" x14ac:dyDescent="0.2">
      <c r="C27" s="57"/>
      <c r="D27" s="57"/>
      <c r="E27" s="207"/>
      <c r="F27" s="207"/>
      <c r="G27" s="207"/>
      <c r="H27" s="207"/>
      <c r="I27" s="207"/>
      <c r="J27" s="207"/>
      <c r="K27" s="207"/>
      <c r="L27" s="57"/>
      <c r="M27" s="208"/>
      <c r="N27" s="208"/>
      <c r="O27" s="208"/>
      <c r="S27" s="66"/>
      <c r="T27" s="66"/>
      <c r="U27" s="66"/>
      <c r="V27" s="66"/>
      <c r="W27" s="66"/>
      <c r="X27" s="66"/>
      <c r="Y27" s="66"/>
      <c r="Z27" s="66"/>
      <c r="AA27" s="66"/>
      <c r="AB27" s="66"/>
      <c r="AC27" s="66"/>
      <c r="AD27" s="66"/>
      <c r="AE27" s="66"/>
      <c r="AF27" s="66"/>
      <c r="AG27" s="66"/>
      <c r="AH27" s="66"/>
      <c r="AI27" s="66"/>
      <c r="AJ27" s="66"/>
      <c r="AK27" s="66"/>
      <c r="AL27" s="66"/>
      <c r="AM27" s="66"/>
      <c r="AN27" s="66"/>
      <c r="AO27" s="66"/>
      <c r="AP27" s="66"/>
      <c r="AQ27" s="66"/>
      <c r="AR27" s="66"/>
      <c r="AS27" s="66"/>
      <c r="AT27" s="66"/>
      <c r="AU27" s="66"/>
      <c r="AV27" s="66"/>
      <c r="AW27" s="66"/>
      <c r="AX27" s="66"/>
      <c r="AY27" s="66"/>
      <c r="AZ27" s="66"/>
    </row>
    <row r="28" spans="1:52" ht="14.1" customHeight="1" x14ac:dyDescent="0.2">
      <c r="B28" s="99"/>
      <c r="J28" s="46"/>
      <c r="K28" s="46"/>
      <c r="L28" s="46"/>
      <c r="M28" s="46"/>
      <c r="N28" s="46"/>
      <c r="O28" s="46"/>
      <c r="P28" s="5"/>
      <c r="Q28" s="5"/>
      <c r="R28" s="5"/>
      <c r="S28" s="46"/>
      <c r="T28" s="46"/>
      <c r="U28" s="46"/>
      <c r="V28" s="46"/>
      <c r="W28" s="46"/>
      <c r="X28" s="46"/>
      <c r="Y28" s="46"/>
      <c r="Z28" s="46"/>
      <c r="AA28" s="46"/>
      <c r="AB28" s="46"/>
      <c r="AC28" s="46"/>
      <c r="AD28" s="46"/>
      <c r="AE28" s="46"/>
      <c r="AF28" s="46"/>
      <c r="AG28" s="46"/>
      <c r="AH28" s="46"/>
      <c r="AI28" s="46"/>
      <c r="AJ28" s="46"/>
      <c r="AK28" s="46"/>
      <c r="AL28" s="46"/>
      <c r="AM28" s="46"/>
      <c r="AN28" s="46"/>
      <c r="AO28" s="46"/>
      <c r="AP28" s="46"/>
      <c r="AQ28" s="46"/>
      <c r="AR28" s="46"/>
      <c r="AS28" s="46"/>
      <c r="AT28" s="46"/>
      <c r="AU28" s="46"/>
      <c r="AV28" s="46"/>
      <c r="AW28" s="46"/>
      <c r="AX28" s="46"/>
      <c r="AY28" s="46"/>
      <c r="AZ28" s="46"/>
    </row>
    <row r="29" spans="1:52" ht="14.1" customHeight="1" x14ac:dyDescent="0.2">
      <c r="A29" s="201"/>
      <c r="B29" s="18" t="s">
        <v>155</v>
      </c>
      <c r="C29" s="19">
        <v>2016</v>
      </c>
      <c r="D29" s="19">
        <v>2017</v>
      </c>
      <c r="E29" s="18">
        <v>2018</v>
      </c>
      <c r="F29" s="18">
        <v>2019</v>
      </c>
      <c r="G29" s="18">
        <v>2020</v>
      </c>
      <c r="H29" s="18">
        <v>2021</v>
      </c>
      <c r="I29" s="18">
        <v>2022</v>
      </c>
      <c r="J29" s="18">
        <v>2023</v>
      </c>
      <c r="K29" s="18">
        <v>2024</v>
      </c>
      <c r="L29" s="218">
        <v>2025</v>
      </c>
      <c r="M29" s="26"/>
      <c r="N29" s="26"/>
      <c r="O29" s="26"/>
      <c r="P29" s="26"/>
      <c r="Q29" s="26"/>
      <c r="R29" s="5"/>
      <c r="S29" s="22" t="s">
        <v>14</v>
      </c>
      <c r="T29" s="21" t="s">
        <v>15</v>
      </c>
      <c r="U29" s="21" t="s">
        <v>16</v>
      </c>
      <c r="V29" s="23" t="s">
        <v>17</v>
      </c>
      <c r="W29" s="22" t="s">
        <v>18</v>
      </c>
      <c r="X29" s="21" t="s">
        <v>19</v>
      </c>
      <c r="Y29" s="21" t="s">
        <v>20</v>
      </c>
      <c r="Z29" s="23" t="s">
        <v>21</v>
      </c>
      <c r="AA29" s="22" t="s">
        <v>22</v>
      </c>
      <c r="AB29" s="21" t="s">
        <v>23</v>
      </c>
      <c r="AC29" s="21" t="s">
        <v>24</v>
      </c>
      <c r="AD29" s="23" t="s">
        <v>25</v>
      </c>
      <c r="AE29" s="22" t="s">
        <v>26</v>
      </c>
      <c r="AF29" s="21" t="s">
        <v>27</v>
      </c>
      <c r="AG29" s="21" t="s">
        <v>28</v>
      </c>
      <c r="AH29" s="23" t="s">
        <v>29</v>
      </c>
      <c r="AI29" s="22" t="s">
        <v>30</v>
      </c>
      <c r="AJ29" s="21" t="s">
        <v>31</v>
      </c>
      <c r="AK29" s="21" t="s">
        <v>32</v>
      </c>
      <c r="AL29" s="23" t="s">
        <v>33</v>
      </c>
      <c r="AM29" s="22" t="s">
        <v>34</v>
      </c>
      <c r="AN29" s="21" t="s">
        <v>35</v>
      </c>
      <c r="AO29" s="21" t="s">
        <v>36</v>
      </c>
      <c r="AP29" s="23" t="s">
        <v>37</v>
      </c>
      <c r="AQ29" s="22" t="s">
        <v>38</v>
      </c>
      <c r="AR29" s="21" t="s">
        <v>39</v>
      </c>
      <c r="AS29" s="21" t="s">
        <v>40</v>
      </c>
      <c r="AT29" s="23" t="s">
        <v>41</v>
      </c>
      <c r="AU29" s="20" t="s">
        <v>263</v>
      </c>
      <c r="AV29" s="21" t="s">
        <v>273</v>
      </c>
      <c r="AW29" s="21" t="s">
        <v>292</v>
      </c>
      <c r="AX29" s="23" t="s">
        <v>297</v>
      </c>
      <c r="AY29" s="20" t="s">
        <v>299</v>
      </c>
      <c r="AZ29" s="20" t="s">
        <v>304</v>
      </c>
    </row>
    <row r="30" spans="1:52" s="5" customFormat="1" ht="14.1" customHeight="1" x14ac:dyDescent="0.2">
      <c r="B30" s="8" t="s">
        <v>142</v>
      </c>
      <c r="C30" s="32">
        <f t="shared" ref="C30:K30" si="34">C8/3.673</f>
        <v>4810.8007078682276</v>
      </c>
      <c r="D30" s="32">
        <f t="shared" si="34"/>
        <v>5378.7895453307929</v>
      </c>
      <c r="E30" s="202">
        <f t="shared" si="34"/>
        <v>6232.9134222706243</v>
      </c>
      <c r="F30" s="202">
        <f t="shared" si="34"/>
        <v>5809.1369452763402</v>
      </c>
      <c r="G30" s="202">
        <f t="shared" si="34"/>
        <v>4392.0664307105908</v>
      </c>
      <c r="H30" s="202">
        <f t="shared" si="34"/>
        <v>5695.9202286958889</v>
      </c>
      <c r="I30" s="202">
        <f t="shared" si="34"/>
        <v>8742.4614756329975</v>
      </c>
      <c r="J30" s="202">
        <f t="shared" si="34"/>
        <v>9428.0364824394219</v>
      </c>
      <c r="K30" s="202">
        <f t="shared" si="34"/>
        <v>9652.522733460386</v>
      </c>
      <c r="L30" s="109">
        <f t="shared" ref="L30" si="35">L8/3.673</f>
        <v>9773.1056357201196</v>
      </c>
      <c r="M30" s="203"/>
      <c r="N30" s="203"/>
      <c r="O30" s="203"/>
      <c r="S30" s="108">
        <f t="shared" ref="S30:AU32" si="36">S8/3.673</f>
        <v>1404.4881568200383</v>
      </c>
      <c r="T30" s="32">
        <f t="shared" si="36"/>
        <v>1581.2335965151103</v>
      </c>
      <c r="U30" s="32">
        <f t="shared" si="36"/>
        <v>1621.3626463381433</v>
      </c>
      <c r="V30" s="109">
        <f t="shared" si="36"/>
        <v>1625.8290225973324</v>
      </c>
      <c r="W30" s="108">
        <f t="shared" si="36"/>
        <v>1298.6869044377893</v>
      </c>
      <c r="X30" s="32">
        <f t="shared" si="36"/>
        <v>1498.4282602777021</v>
      </c>
      <c r="Y30" s="32">
        <f t="shared" si="36"/>
        <v>1534.6340865777295</v>
      </c>
      <c r="Z30" s="109">
        <f t="shared" si="36"/>
        <v>1477.38769398312</v>
      </c>
      <c r="AA30" s="108">
        <f t="shared" si="36"/>
        <v>1344.8105091206098</v>
      </c>
      <c r="AB30" s="32">
        <f t="shared" si="36"/>
        <v>821.2404029403757</v>
      </c>
      <c r="AC30" s="32">
        <f t="shared" si="36"/>
        <v>1097.2796079499046</v>
      </c>
      <c r="AD30" s="109">
        <f t="shared" si="36"/>
        <v>1128.7359106997005</v>
      </c>
      <c r="AE30" s="108">
        <f t="shared" si="36"/>
        <v>1165.8445412469371</v>
      </c>
      <c r="AF30" s="32">
        <f t="shared" si="36"/>
        <v>1366.2929485434249</v>
      </c>
      <c r="AG30" s="32">
        <f t="shared" si="36"/>
        <v>1469.6131227879118</v>
      </c>
      <c r="AH30" s="109">
        <f t="shared" si="36"/>
        <v>1694.1696161176153</v>
      </c>
      <c r="AI30" s="108">
        <f t="shared" si="36"/>
        <v>1833.9226790089845</v>
      </c>
      <c r="AJ30" s="32">
        <f t="shared" si="36"/>
        <v>2351.5867138578819</v>
      </c>
      <c r="AK30" s="32">
        <f t="shared" si="36"/>
        <v>2327.9953716308196</v>
      </c>
      <c r="AL30" s="109">
        <f t="shared" si="36"/>
        <v>2228.9567111353113</v>
      </c>
      <c r="AM30" s="108">
        <f t="shared" si="36"/>
        <v>2177.6286414375172</v>
      </c>
      <c r="AN30" s="32">
        <f t="shared" si="36"/>
        <v>2213.9161448407294</v>
      </c>
      <c r="AO30" s="32">
        <f t="shared" si="36"/>
        <v>2432.7067791995646</v>
      </c>
      <c r="AP30" s="109">
        <f t="shared" si="36"/>
        <v>2603.7849169616111</v>
      </c>
      <c r="AQ30" s="108">
        <f t="shared" si="36"/>
        <v>2382.176967056902</v>
      </c>
      <c r="AR30" s="32">
        <f t="shared" si="36"/>
        <v>2391.6191124421453</v>
      </c>
      <c r="AS30" s="32">
        <f t="shared" si="36"/>
        <v>2472.9398312006533</v>
      </c>
      <c r="AT30" s="109">
        <f t="shared" si="36"/>
        <v>2405.7868227606864</v>
      </c>
      <c r="AU30" s="32">
        <f t="shared" si="36"/>
        <v>2306.8649605227333</v>
      </c>
      <c r="AV30" s="32">
        <f>AV8/3.673</f>
        <v>2351.8837462564657</v>
      </c>
      <c r="AW30" s="32">
        <f>AW8/3.673</f>
        <v>2538.944187312823</v>
      </c>
      <c r="AX30" s="109">
        <f t="shared" ref="AX30:AY30" si="37">AX8/3.673</f>
        <v>2575.4127416280976</v>
      </c>
      <c r="AY30" s="32">
        <f t="shared" si="37"/>
        <v>2405.0084399673292</v>
      </c>
      <c r="AZ30" s="32">
        <f t="shared" ref="AZ30" si="38">AZ8/3.673</f>
        <v>3594.1758780288592</v>
      </c>
    </row>
    <row r="31" spans="1:52" s="5" customFormat="1" ht="14.1" customHeight="1" x14ac:dyDescent="0.2">
      <c r="B31" s="8" t="s">
        <v>143</v>
      </c>
      <c r="C31" s="32">
        <f t="shared" ref="C31:K31" si="39">C9/3.673</f>
        <v>-3660.1042744350666</v>
      </c>
      <c r="D31" s="32">
        <f t="shared" si="39"/>
        <v>-4173.7546964334333</v>
      </c>
      <c r="E31" s="202">
        <f t="shared" si="39"/>
        <v>-4852.7378164987749</v>
      </c>
      <c r="F31" s="202">
        <f t="shared" si="39"/>
        <v>-4453.7557854614761</v>
      </c>
      <c r="G31" s="202">
        <f t="shared" si="39"/>
        <v>-2817.6019602504762</v>
      </c>
      <c r="H31" s="202">
        <f t="shared" si="39"/>
        <v>-4385.2632725292679</v>
      </c>
      <c r="I31" s="202">
        <f t="shared" si="39"/>
        <v>-7199.3408657772934</v>
      </c>
      <c r="J31" s="202">
        <f t="shared" si="39"/>
        <v>-7839.0669752246122</v>
      </c>
      <c r="K31" s="202">
        <f t="shared" si="39"/>
        <v>-7960.1644432344137</v>
      </c>
      <c r="L31" s="109">
        <f t="shared" ref="L31" si="40">L9/3.673</f>
        <v>-7882.0656139395587</v>
      </c>
      <c r="M31" s="203"/>
      <c r="N31" s="203"/>
      <c r="O31" s="203"/>
      <c r="S31" s="108">
        <f t="shared" si="36"/>
        <v>-1082.0032670841274</v>
      </c>
      <c r="T31" s="32">
        <f t="shared" si="36"/>
        <v>-1193.5093928668664</v>
      </c>
      <c r="U31" s="32">
        <f t="shared" si="36"/>
        <v>-1273.7704873400492</v>
      </c>
      <c r="V31" s="109">
        <f t="shared" si="36"/>
        <v>-1303.454669207732</v>
      </c>
      <c r="W31" s="108">
        <f t="shared" si="36"/>
        <v>-986.72747073237133</v>
      </c>
      <c r="X31" s="32">
        <f t="shared" si="36"/>
        <v>-1135.7144023958617</v>
      </c>
      <c r="Y31" s="32">
        <f t="shared" si="36"/>
        <v>-1195.719847536074</v>
      </c>
      <c r="Z31" s="109">
        <f t="shared" si="36"/>
        <v>-1135.5940647971686</v>
      </c>
      <c r="AA31" s="108">
        <f t="shared" si="36"/>
        <v>-1042.6166621290497</v>
      </c>
      <c r="AB31" s="32">
        <f t="shared" si="36"/>
        <v>-457.53906888102364</v>
      </c>
      <c r="AC31" s="32">
        <f t="shared" si="36"/>
        <v>-627.30547236591337</v>
      </c>
      <c r="AD31" s="109">
        <f t="shared" si="36"/>
        <v>-690.1407568744894</v>
      </c>
      <c r="AE31" s="108">
        <f t="shared" si="36"/>
        <v>-804.9436427988021</v>
      </c>
      <c r="AF31" s="32">
        <f t="shared" si="36"/>
        <v>-1033.6939831200652</v>
      </c>
      <c r="AG31" s="32">
        <f t="shared" si="36"/>
        <v>-1142.0386604955077</v>
      </c>
      <c r="AH31" s="109">
        <f t="shared" si="36"/>
        <v>-1404.5869861148926</v>
      </c>
      <c r="AI31" s="108">
        <f t="shared" si="36"/>
        <v>-1439.4851619929213</v>
      </c>
      <c r="AJ31" s="32">
        <f t="shared" si="36"/>
        <v>-1884.166076776477</v>
      </c>
      <c r="AK31" s="32">
        <f t="shared" si="36"/>
        <v>-1980.3465831745168</v>
      </c>
      <c r="AL31" s="109">
        <f t="shared" si="36"/>
        <v>-1895.343043833378</v>
      </c>
      <c r="AM31" s="108">
        <f t="shared" si="36"/>
        <v>-1833.5257282875034</v>
      </c>
      <c r="AN31" s="32">
        <f t="shared" si="36"/>
        <v>-1836.0294037571466</v>
      </c>
      <c r="AO31" s="32">
        <f t="shared" si="36"/>
        <v>-1980.9948271167984</v>
      </c>
      <c r="AP31" s="109">
        <f t="shared" si="36"/>
        <v>-2188.5170160631633</v>
      </c>
      <c r="AQ31" s="108">
        <f t="shared" si="36"/>
        <v>-1979.0724203648242</v>
      </c>
      <c r="AR31" s="32">
        <f t="shared" si="36"/>
        <v>-1972.1132589164172</v>
      </c>
      <c r="AS31" s="32">
        <f t="shared" si="36"/>
        <v>-2040.8766675741902</v>
      </c>
      <c r="AT31" s="109">
        <f t="shared" si="36"/>
        <v>-1968.1020963789817</v>
      </c>
      <c r="AU31" s="32">
        <f t="shared" si="36"/>
        <v>-1866.4282602777021</v>
      </c>
      <c r="AV31" s="32">
        <f t="shared" ref="AV31:AY32" si="41">AV9/3.673</f>
        <v>-1894.2191668935475</v>
      </c>
      <c r="AW31" s="32">
        <f t="shared" si="41"/>
        <v>-2049.8641437517017</v>
      </c>
      <c r="AX31" s="109">
        <f t="shared" si="41"/>
        <v>-2071.5540430166084</v>
      </c>
      <c r="AY31" s="32">
        <f t="shared" si="41"/>
        <v>-1908.5295398856522</v>
      </c>
      <c r="AZ31" s="32">
        <f t="shared" ref="AZ31" si="42">AZ9/3.673</f>
        <v>-2932.9901987476178</v>
      </c>
    </row>
    <row r="32" spans="1:52" ht="14.1" customHeight="1" x14ac:dyDescent="0.2">
      <c r="B32" s="5" t="s">
        <v>43</v>
      </c>
      <c r="C32" s="34">
        <f t="shared" ref="C32:K32" si="43">C10/3.673</f>
        <v>1150.6964334331608</v>
      </c>
      <c r="D32" s="34">
        <f t="shared" si="43"/>
        <v>1205.0348488973591</v>
      </c>
      <c r="E32" s="203">
        <f t="shared" si="43"/>
        <v>1380.1756057718487</v>
      </c>
      <c r="F32" s="203">
        <f t="shared" si="43"/>
        <v>1355.3811598148652</v>
      </c>
      <c r="G32" s="203">
        <f t="shared" si="43"/>
        <v>1574.4644704601142</v>
      </c>
      <c r="H32" s="203">
        <f t="shared" si="43"/>
        <v>1310.6569561666213</v>
      </c>
      <c r="I32" s="203">
        <f t="shared" si="43"/>
        <v>1543.1206098557036</v>
      </c>
      <c r="J32" s="203">
        <f t="shared" si="43"/>
        <v>1588.9695072148106</v>
      </c>
      <c r="K32" s="203">
        <f t="shared" si="43"/>
        <v>1692.3582902259734</v>
      </c>
      <c r="L32" s="111">
        <f t="shared" ref="L32" si="44">L10/3.673</f>
        <v>1891.0400217805609</v>
      </c>
      <c r="M32" s="202"/>
      <c r="N32" s="202"/>
      <c r="O32" s="202"/>
      <c r="S32" s="110">
        <f t="shared" si="36"/>
        <v>322.48488973591083</v>
      </c>
      <c r="T32" s="34">
        <f t="shared" si="36"/>
        <v>387.72420364824393</v>
      </c>
      <c r="U32" s="34">
        <f t="shared" si="36"/>
        <v>347.59215899809425</v>
      </c>
      <c r="V32" s="111">
        <f t="shared" si="36"/>
        <v>322.37435338960029</v>
      </c>
      <c r="W32" s="110">
        <f t="shared" si="36"/>
        <v>311.95943370541795</v>
      </c>
      <c r="X32" s="34">
        <f t="shared" si="36"/>
        <v>362.71385788184034</v>
      </c>
      <c r="Y32" s="34">
        <f t="shared" si="36"/>
        <v>338.91423904165543</v>
      </c>
      <c r="Z32" s="111">
        <f t="shared" si="36"/>
        <v>341.79362918595137</v>
      </c>
      <c r="AA32" s="110">
        <f t="shared" si="36"/>
        <v>302.19384699155995</v>
      </c>
      <c r="AB32" s="34">
        <f t="shared" si="36"/>
        <v>363.70133405935206</v>
      </c>
      <c r="AC32" s="34">
        <f t="shared" si="36"/>
        <v>469.97413558399131</v>
      </c>
      <c r="AD32" s="111">
        <f t="shared" si="36"/>
        <v>438.59515382521101</v>
      </c>
      <c r="AE32" s="110">
        <f t="shared" si="36"/>
        <v>360.90089844813502</v>
      </c>
      <c r="AF32" s="34">
        <f t="shared" si="36"/>
        <v>332.59896542335974</v>
      </c>
      <c r="AG32" s="34">
        <f t="shared" si="36"/>
        <v>327.57446229240418</v>
      </c>
      <c r="AH32" s="111">
        <f t="shared" si="36"/>
        <v>289.58263000272274</v>
      </c>
      <c r="AI32" s="110">
        <f t="shared" si="36"/>
        <v>394.437517016063</v>
      </c>
      <c r="AJ32" s="34">
        <f t="shared" si="36"/>
        <v>467.42063708140489</v>
      </c>
      <c r="AK32" s="34">
        <f t="shared" si="36"/>
        <v>347.64878845630295</v>
      </c>
      <c r="AL32" s="111">
        <f t="shared" si="36"/>
        <v>333.61366730193333</v>
      </c>
      <c r="AM32" s="110">
        <f t="shared" si="36"/>
        <v>344.10291315001371</v>
      </c>
      <c r="AN32" s="34">
        <f t="shared" si="36"/>
        <v>377.88674108358293</v>
      </c>
      <c r="AO32" s="34">
        <f t="shared" si="36"/>
        <v>451.71195208276612</v>
      </c>
      <c r="AP32" s="111">
        <f t="shared" si="36"/>
        <v>415.26790089844775</v>
      </c>
      <c r="AQ32" s="110">
        <f t="shared" si="36"/>
        <v>403.10454669207758</v>
      </c>
      <c r="AR32" s="34">
        <f t="shared" si="36"/>
        <v>419.50585352572813</v>
      </c>
      <c r="AS32" s="34">
        <f t="shared" si="36"/>
        <v>432.06316362646334</v>
      </c>
      <c r="AT32" s="111">
        <f t="shared" si="36"/>
        <v>437.68472638170482</v>
      </c>
      <c r="AU32" s="34">
        <f t="shared" si="36"/>
        <v>440.43670024503137</v>
      </c>
      <c r="AV32" s="34">
        <f t="shared" si="41"/>
        <v>457.66457936291846</v>
      </c>
      <c r="AW32" s="34">
        <f t="shared" si="41"/>
        <v>489.08004356112161</v>
      </c>
      <c r="AX32" s="111">
        <f t="shared" si="41"/>
        <v>503.85869861148916</v>
      </c>
      <c r="AY32" s="34">
        <f t="shared" si="41"/>
        <v>496.47890008167684</v>
      </c>
      <c r="AZ32" s="34">
        <f t="shared" ref="AZ32" si="45">AZ10/3.673</f>
        <v>661.18567928124139</v>
      </c>
    </row>
    <row r="33" spans="2:52" ht="14.1" customHeight="1" x14ac:dyDescent="0.2">
      <c r="C33" s="32"/>
      <c r="D33" s="32"/>
      <c r="E33" s="202"/>
      <c r="F33" s="202"/>
      <c r="G33" s="202"/>
      <c r="H33" s="202"/>
      <c r="I33" s="202"/>
      <c r="J33" s="202"/>
      <c r="K33" s="202"/>
      <c r="L33" s="109"/>
      <c r="M33" s="202"/>
      <c r="N33" s="202"/>
      <c r="O33" s="202"/>
      <c r="S33" s="108"/>
      <c r="T33" s="32"/>
      <c r="U33" s="32"/>
      <c r="V33" s="109"/>
      <c r="W33" s="108"/>
      <c r="X33" s="32"/>
      <c r="Y33" s="32"/>
      <c r="Z33" s="109"/>
      <c r="AA33" s="108"/>
      <c r="AB33" s="32"/>
      <c r="AC33" s="32"/>
      <c r="AD33" s="109"/>
      <c r="AE33" s="108"/>
      <c r="AF33" s="32"/>
      <c r="AG33" s="32"/>
      <c r="AH33" s="109"/>
      <c r="AI33" s="108"/>
      <c r="AJ33" s="32"/>
      <c r="AK33" s="32"/>
      <c r="AL33" s="109"/>
      <c r="AM33" s="108"/>
      <c r="AN33" s="32"/>
      <c r="AO33" s="32"/>
      <c r="AP33" s="109"/>
      <c r="AQ33" s="108"/>
      <c r="AR33" s="32"/>
      <c r="AS33" s="32"/>
      <c r="AT33" s="109"/>
      <c r="AU33" s="32"/>
      <c r="AV33" s="32"/>
      <c r="AW33" s="32"/>
      <c r="AX33" s="109"/>
      <c r="AY33" s="32"/>
      <c r="AZ33" s="32"/>
    </row>
    <row r="34" spans="2:52" s="5" customFormat="1" ht="14.1" customHeight="1" x14ac:dyDescent="0.2">
      <c r="B34" s="8" t="s">
        <v>144</v>
      </c>
      <c r="C34" s="32">
        <f t="shared" ref="C34:K34" si="46">C12/3.673</f>
        <v>-694.19602504764498</v>
      </c>
      <c r="D34" s="32">
        <f t="shared" si="46"/>
        <v>-741.44677375442416</v>
      </c>
      <c r="E34" s="202">
        <f t="shared" si="46"/>
        <v>-824.45684726381705</v>
      </c>
      <c r="F34" s="202">
        <f t="shared" si="46"/>
        <v>-753.18921862237949</v>
      </c>
      <c r="G34" s="202">
        <f t="shared" si="46"/>
        <v>-825.73046555948815</v>
      </c>
      <c r="H34" s="202">
        <f t="shared" si="46"/>
        <v>-659.46828205826296</v>
      </c>
      <c r="I34" s="202">
        <f t="shared" si="46"/>
        <v>-751.87340049006252</v>
      </c>
      <c r="J34" s="202">
        <f t="shared" si="46"/>
        <v>-794.04791723386882</v>
      </c>
      <c r="K34" s="202">
        <f t="shared" si="46"/>
        <v>-869.84535801796892</v>
      </c>
      <c r="L34" s="109">
        <f t="shared" ref="L34" si="47">L12/3.673</f>
        <v>-904.85869861148922</v>
      </c>
      <c r="M34" s="203"/>
      <c r="N34" s="203"/>
      <c r="O34" s="203"/>
      <c r="S34" s="108">
        <f t="shared" ref="S34:AU37" si="48">S12/3.673</f>
        <v>-178.7342771576368</v>
      </c>
      <c r="T34" s="32">
        <f t="shared" si="48"/>
        <v>-227.97168527089573</v>
      </c>
      <c r="U34" s="32">
        <f t="shared" si="48"/>
        <v>-195.48461747890008</v>
      </c>
      <c r="V34" s="109">
        <f t="shared" si="48"/>
        <v>-222.26626735638442</v>
      </c>
      <c r="W34" s="108">
        <f t="shared" si="48"/>
        <v>-161.24584808058808</v>
      </c>
      <c r="X34" s="32">
        <f t="shared" si="48"/>
        <v>-190.86768309283966</v>
      </c>
      <c r="Y34" s="32">
        <f t="shared" si="48"/>
        <v>-191.253743533896</v>
      </c>
      <c r="Z34" s="109">
        <f t="shared" si="48"/>
        <v>-209.82194391505578</v>
      </c>
      <c r="AA34" s="108">
        <f t="shared" si="48"/>
        <v>-190.48026136673019</v>
      </c>
      <c r="AB34" s="32">
        <f t="shared" si="48"/>
        <v>-203.00136128505309</v>
      </c>
      <c r="AC34" s="32">
        <f t="shared" si="48"/>
        <v>-233.55785461475631</v>
      </c>
      <c r="AD34" s="109">
        <f t="shared" si="48"/>
        <v>-198.69098829294853</v>
      </c>
      <c r="AE34" s="108">
        <f t="shared" si="48"/>
        <v>-183.22080043561121</v>
      </c>
      <c r="AF34" s="32">
        <f t="shared" si="48"/>
        <v>-184.09311189763136</v>
      </c>
      <c r="AG34" s="32">
        <f t="shared" si="48"/>
        <v>-172.02096378981759</v>
      </c>
      <c r="AH34" s="109">
        <f t="shared" si="48"/>
        <v>-120.13340593520283</v>
      </c>
      <c r="AI34" s="108">
        <f t="shared" si="48"/>
        <v>-199.4726381704329</v>
      </c>
      <c r="AJ34" s="32">
        <f t="shared" si="48"/>
        <v>-213.14130138851075</v>
      </c>
      <c r="AK34" s="32">
        <f t="shared" si="48"/>
        <v>-131.59433705417914</v>
      </c>
      <c r="AL34" s="109">
        <f t="shared" si="48"/>
        <v>-207.66512387693982</v>
      </c>
      <c r="AM34" s="108">
        <f t="shared" si="48"/>
        <v>-182.078410019058</v>
      </c>
      <c r="AN34" s="32">
        <f t="shared" si="48"/>
        <v>-200.75905254560305</v>
      </c>
      <c r="AO34" s="32">
        <f t="shared" si="48"/>
        <v>-198.52300571739721</v>
      </c>
      <c r="AP34" s="109">
        <f t="shared" si="48"/>
        <v>-212.68744895181052</v>
      </c>
      <c r="AQ34" s="108">
        <f t="shared" si="48"/>
        <v>-210.38415464198204</v>
      </c>
      <c r="AR34" s="32">
        <f t="shared" si="48"/>
        <v>-205.80560849441872</v>
      </c>
      <c r="AS34" s="32">
        <f t="shared" si="48"/>
        <v>-219.32943098284781</v>
      </c>
      <c r="AT34" s="109">
        <f t="shared" si="48"/>
        <v>-234.32616389872047</v>
      </c>
      <c r="AU34" s="32">
        <f t="shared" si="48"/>
        <v>-221.13721753335147</v>
      </c>
      <c r="AV34" s="32">
        <f t="shared" ref="AV34:AY37" si="49">AV12/3.673</f>
        <v>-226.78845630274981</v>
      </c>
      <c r="AW34" s="32">
        <f t="shared" si="49"/>
        <v>-215.46746528723116</v>
      </c>
      <c r="AX34" s="109">
        <f t="shared" si="49"/>
        <v>-241.46555948815677</v>
      </c>
      <c r="AY34" s="32">
        <f t="shared" si="49"/>
        <v>-223.81404846174789</v>
      </c>
      <c r="AZ34" s="32">
        <f t="shared" ref="AZ34" si="50">AZ12/3.673</f>
        <v>-224.3972229784917</v>
      </c>
    </row>
    <row r="35" spans="2:52" ht="14.1" customHeight="1" x14ac:dyDescent="0.2">
      <c r="B35" s="8" t="s">
        <v>145</v>
      </c>
      <c r="C35" s="32">
        <f t="shared" ref="C35:K35" si="51">C13/3.673</f>
        <v>43.832017424448679</v>
      </c>
      <c r="D35" s="32">
        <f t="shared" si="51"/>
        <v>52.541246937108632</v>
      </c>
      <c r="E35" s="202">
        <f t="shared" si="51"/>
        <v>64.724203648243943</v>
      </c>
      <c r="F35" s="202">
        <f t="shared" si="51"/>
        <v>42.379798529812142</v>
      </c>
      <c r="G35" s="202">
        <f t="shared" si="51"/>
        <v>30.956711135311732</v>
      </c>
      <c r="H35" s="202">
        <f t="shared" si="51"/>
        <v>19.68472638170433</v>
      </c>
      <c r="I35" s="202">
        <f t="shared" si="51"/>
        <v>28.135583991287774</v>
      </c>
      <c r="J35" s="202">
        <f t="shared" si="51"/>
        <v>39.652872311462019</v>
      </c>
      <c r="K35" s="202">
        <f t="shared" si="51"/>
        <v>37.58753062891369</v>
      </c>
      <c r="L35" s="109">
        <f t="shared" ref="L35" si="52">L13/3.673</f>
        <v>45.647971685270896</v>
      </c>
      <c r="M35" s="202"/>
      <c r="N35" s="202"/>
      <c r="O35" s="202"/>
      <c r="S35" s="108">
        <f t="shared" si="48"/>
        <v>14.000816771031854</v>
      </c>
      <c r="T35" s="32">
        <f t="shared" si="48"/>
        <v>8.693438606044106</v>
      </c>
      <c r="U35" s="32">
        <f t="shared" si="48"/>
        <v>8.2649060713313371</v>
      </c>
      <c r="V35" s="109">
        <f t="shared" si="48"/>
        <v>33.76504219983665</v>
      </c>
      <c r="W35" s="108">
        <f t="shared" si="48"/>
        <v>15.514293493057446</v>
      </c>
      <c r="X35" s="32">
        <f t="shared" si="48"/>
        <v>6.7310100735093927</v>
      </c>
      <c r="Y35" s="32">
        <f t="shared" si="48"/>
        <v>8.2785189218622381</v>
      </c>
      <c r="Z35" s="109">
        <f t="shared" si="48"/>
        <v>11.855976041383068</v>
      </c>
      <c r="AA35" s="108">
        <f t="shared" si="48"/>
        <v>8.2806969779471817</v>
      </c>
      <c r="AB35" s="32">
        <f t="shared" si="48"/>
        <v>5.0024503130955615</v>
      </c>
      <c r="AC35" s="32">
        <f t="shared" si="48"/>
        <v>10.945276340865776</v>
      </c>
      <c r="AD35" s="109">
        <f t="shared" si="48"/>
        <v>6.7282875034032106</v>
      </c>
      <c r="AE35" s="108">
        <f t="shared" si="48"/>
        <v>7.1456575006806418</v>
      </c>
      <c r="AF35" s="32">
        <f t="shared" si="48"/>
        <v>9.6166621290498231</v>
      </c>
      <c r="AG35" s="32">
        <f t="shared" si="48"/>
        <v>3.8322896814592977</v>
      </c>
      <c r="AH35" s="109">
        <f t="shared" si="48"/>
        <v>-0.90988292948543392</v>
      </c>
      <c r="AI35" s="108">
        <f t="shared" si="48"/>
        <v>2.4443234413286139</v>
      </c>
      <c r="AJ35" s="32">
        <f t="shared" si="48"/>
        <v>5.2836918050639801</v>
      </c>
      <c r="AK35" s="32">
        <f t="shared" si="48"/>
        <v>7.180506398039749</v>
      </c>
      <c r="AL35" s="109">
        <f t="shared" si="48"/>
        <v>13.227062346855432</v>
      </c>
      <c r="AM35" s="108">
        <f t="shared" si="48"/>
        <v>13.246664851619929</v>
      </c>
      <c r="AN35" s="32">
        <f t="shared" si="48"/>
        <v>7.973591069970051</v>
      </c>
      <c r="AO35" s="32">
        <f t="shared" si="48"/>
        <v>7.9145112986659409</v>
      </c>
      <c r="AP35" s="109">
        <f t="shared" si="48"/>
        <v>10.518105091206101</v>
      </c>
      <c r="AQ35" s="108">
        <f t="shared" si="48"/>
        <v>12.144023958616934</v>
      </c>
      <c r="AR35" s="32">
        <f t="shared" si="48"/>
        <v>7.0863054723659129</v>
      </c>
      <c r="AS35" s="32">
        <f t="shared" si="48"/>
        <v>8.7435338959978228</v>
      </c>
      <c r="AT35" s="109">
        <f t="shared" si="48"/>
        <v>9.6136673019330274</v>
      </c>
      <c r="AU35" s="32">
        <f t="shared" si="48"/>
        <v>7.089844813503948</v>
      </c>
      <c r="AV35" s="32">
        <f t="shared" si="49"/>
        <v>8.0215083038388233</v>
      </c>
      <c r="AW35" s="32">
        <f t="shared" si="49"/>
        <v>11.076231962973047</v>
      </c>
      <c r="AX35" s="109">
        <f t="shared" si="49"/>
        <v>19.460386604955072</v>
      </c>
      <c r="AY35" s="32">
        <f t="shared" si="49"/>
        <v>9.8635992376803703</v>
      </c>
      <c r="AZ35" s="32">
        <f t="shared" ref="AZ35" si="53">AZ13/3.673</f>
        <v>14.831472910427443</v>
      </c>
    </row>
    <row r="36" spans="2:52" ht="14.1" customHeight="1" x14ac:dyDescent="0.2">
      <c r="B36" s="8" t="s">
        <v>146</v>
      </c>
      <c r="C36" s="32">
        <f t="shared" ref="C36:K36" si="54">C14/3.673</f>
        <v>-16.131772393139123</v>
      </c>
      <c r="D36" s="32">
        <f t="shared" si="54"/>
        <v>-20.535801796896269</v>
      </c>
      <c r="E36" s="202">
        <f t="shared" si="54"/>
        <v>-9.99047100462837</v>
      </c>
      <c r="F36" s="202">
        <f t="shared" si="54"/>
        <v>-18.090117070514562</v>
      </c>
      <c r="G36" s="202">
        <f t="shared" si="54"/>
        <v>-72.75823577457119</v>
      </c>
      <c r="H36" s="202">
        <f t="shared" si="54"/>
        <v>-9.4840729648788464</v>
      </c>
      <c r="I36" s="202">
        <f t="shared" si="54"/>
        <v>-9.8494418731282334</v>
      </c>
      <c r="J36" s="202">
        <f t="shared" si="54"/>
        <v>-22.364007623196297</v>
      </c>
      <c r="K36" s="202">
        <f t="shared" si="54"/>
        <v>-24.572284236319085</v>
      </c>
      <c r="L36" s="109">
        <f t="shared" ref="L36" si="55">L14/3.673</f>
        <v>-77.40402940375715</v>
      </c>
      <c r="M36" s="202"/>
      <c r="N36" s="202"/>
      <c r="O36" s="202"/>
      <c r="S36" s="108">
        <f t="shared" si="48"/>
        <v>-0.48951810509120608</v>
      </c>
      <c r="T36" s="32">
        <f t="shared" si="48"/>
        <v>-1.5635720119793086</v>
      </c>
      <c r="U36" s="32">
        <f t="shared" si="48"/>
        <v>-0.61176150285869857</v>
      </c>
      <c r="V36" s="109">
        <f t="shared" si="48"/>
        <v>-7.3256193846991557</v>
      </c>
      <c r="W36" s="108">
        <f t="shared" si="48"/>
        <v>-1.6128505309011707</v>
      </c>
      <c r="X36" s="32">
        <f t="shared" si="48"/>
        <v>-9.2205281786005973</v>
      </c>
      <c r="Y36" s="32">
        <f t="shared" si="48"/>
        <v>-2.1328614211815955</v>
      </c>
      <c r="Z36" s="109">
        <f t="shared" si="48"/>
        <v>-5.1238769398311987</v>
      </c>
      <c r="AA36" s="108">
        <f t="shared" si="48"/>
        <v>-5.2741628096923492</v>
      </c>
      <c r="AB36" s="32">
        <f t="shared" si="48"/>
        <v>-12.560032670841276</v>
      </c>
      <c r="AC36" s="32">
        <f t="shared" si="48"/>
        <v>-53.992649060713312</v>
      </c>
      <c r="AD36" s="109">
        <f t="shared" si="48"/>
        <v>-0.931391233324256</v>
      </c>
      <c r="AE36" s="108">
        <f t="shared" si="48"/>
        <v>-1.9891097195752792</v>
      </c>
      <c r="AF36" s="32">
        <f t="shared" si="48"/>
        <v>-4.2327797440784103</v>
      </c>
      <c r="AG36" s="32">
        <f t="shared" si="48"/>
        <v>-1.4840729648788455</v>
      </c>
      <c r="AH36" s="109">
        <f t="shared" si="48"/>
        <v>-1.7781105363463106</v>
      </c>
      <c r="AI36" s="108">
        <f t="shared" si="48"/>
        <v>-1.8227606860876668</v>
      </c>
      <c r="AJ36" s="32">
        <f t="shared" si="48"/>
        <v>-3.9096106724748161</v>
      </c>
      <c r="AK36" s="32">
        <f t="shared" si="48"/>
        <v>-0.90307650421998376</v>
      </c>
      <c r="AL36" s="109">
        <f t="shared" si="48"/>
        <v>-3.2139940103457665</v>
      </c>
      <c r="AM36" s="108">
        <f t="shared" si="48"/>
        <v>-4.8788456302749799</v>
      </c>
      <c r="AN36" s="32">
        <f t="shared" si="48"/>
        <v>-3.8769398312006533</v>
      </c>
      <c r="AO36" s="32">
        <f t="shared" si="48"/>
        <v>-4.5249115164715494</v>
      </c>
      <c r="AP36" s="109">
        <f t="shared" si="48"/>
        <v>-9.0833106452491155</v>
      </c>
      <c r="AQ36" s="108">
        <f t="shared" si="48"/>
        <v>-4.6950721481078137</v>
      </c>
      <c r="AR36" s="32">
        <f t="shared" si="48"/>
        <v>-6.1870405662945824</v>
      </c>
      <c r="AS36" s="32">
        <f t="shared" si="48"/>
        <v>-3.332970323985843</v>
      </c>
      <c r="AT36" s="109">
        <f t="shared" si="48"/>
        <v>-10.357201197930847</v>
      </c>
      <c r="AU36" s="32">
        <f t="shared" si="48"/>
        <v>-7.3103729921045462</v>
      </c>
      <c r="AV36" s="32">
        <f t="shared" si="49"/>
        <v>-5.4840729648788455</v>
      </c>
      <c r="AW36" s="32">
        <f t="shared" si="49"/>
        <v>-9.634903348761231</v>
      </c>
      <c r="AX36" s="109">
        <f t="shared" si="49"/>
        <v>-54.97468009801252</v>
      </c>
      <c r="AY36" s="32">
        <f t="shared" si="49"/>
        <v>-24.29049823032943</v>
      </c>
      <c r="AZ36" s="32">
        <f t="shared" ref="AZ36" si="56">AZ14/3.673</f>
        <v>-24.684454124693708</v>
      </c>
    </row>
    <row r="37" spans="2:52" s="5" customFormat="1" ht="14.1" customHeight="1" x14ac:dyDescent="0.2">
      <c r="B37" s="5" t="s">
        <v>147</v>
      </c>
      <c r="C37" s="34">
        <f t="shared" ref="C37:K37" si="57">C15/3.673</f>
        <v>484.2006534168255</v>
      </c>
      <c r="D37" s="34">
        <f t="shared" si="57"/>
        <v>495.59352028314731</v>
      </c>
      <c r="E37" s="203">
        <f t="shared" si="57"/>
        <v>610.45249115164711</v>
      </c>
      <c r="F37" s="203">
        <f t="shared" si="57"/>
        <v>626.48162265178325</v>
      </c>
      <c r="G37" s="203">
        <f t="shared" si="57"/>
        <v>706.93248026136678</v>
      </c>
      <c r="H37" s="203">
        <f t="shared" si="57"/>
        <v>661.38932752518372</v>
      </c>
      <c r="I37" s="203">
        <f t="shared" si="57"/>
        <v>809.53335148380074</v>
      </c>
      <c r="J37" s="203">
        <f t="shared" si="57"/>
        <v>812.21045466920771</v>
      </c>
      <c r="K37" s="203">
        <f t="shared" si="57"/>
        <v>835.52817860059895</v>
      </c>
      <c r="L37" s="111">
        <f t="shared" ref="L37" si="58">L15/3.673</f>
        <v>954.42526545058524</v>
      </c>
      <c r="M37" s="209"/>
      <c r="N37" s="209"/>
      <c r="O37" s="209"/>
      <c r="S37" s="110">
        <f t="shared" si="48"/>
        <v>157.26191124421467</v>
      </c>
      <c r="T37" s="34">
        <f t="shared" si="48"/>
        <v>166.88238497141296</v>
      </c>
      <c r="U37" s="34">
        <f t="shared" si="48"/>
        <v>159.76068608766681</v>
      </c>
      <c r="V37" s="111">
        <f t="shared" si="48"/>
        <v>126.54750884835337</v>
      </c>
      <c r="W37" s="110">
        <f t="shared" si="48"/>
        <v>164.6150285869862</v>
      </c>
      <c r="X37" s="34">
        <f t="shared" si="48"/>
        <v>169.35665668390951</v>
      </c>
      <c r="Y37" s="34">
        <f t="shared" si="48"/>
        <v>153.80615300844008</v>
      </c>
      <c r="Z37" s="111">
        <f t="shared" si="48"/>
        <v>138.70378437244747</v>
      </c>
      <c r="AA37" s="110">
        <f t="shared" si="48"/>
        <v>114.72011979308456</v>
      </c>
      <c r="AB37" s="34">
        <f t="shared" si="48"/>
        <v>153.14239041655327</v>
      </c>
      <c r="AC37" s="34">
        <f t="shared" si="48"/>
        <v>193.36890824938746</v>
      </c>
      <c r="AD37" s="111">
        <f t="shared" si="48"/>
        <v>245.70106180234143</v>
      </c>
      <c r="AE37" s="110">
        <f t="shared" si="48"/>
        <v>182.83664579362915</v>
      </c>
      <c r="AF37" s="34">
        <f t="shared" si="48"/>
        <v>153.88973591069981</v>
      </c>
      <c r="AG37" s="34">
        <f t="shared" si="48"/>
        <v>157.90171521916704</v>
      </c>
      <c r="AH37" s="111">
        <f t="shared" si="48"/>
        <v>166.76123060168817</v>
      </c>
      <c r="AI37" s="110">
        <f t="shared" si="48"/>
        <v>195.58644160087101</v>
      </c>
      <c r="AJ37" s="34">
        <f t="shared" si="48"/>
        <v>255.6534168254833</v>
      </c>
      <c r="AK37" s="34">
        <f t="shared" si="48"/>
        <v>222.33188129594356</v>
      </c>
      <c r="AL37" s="111">
        <f t="shared" si="48"/>
        <v>135.96161176150321</v>
      </c>
      <c r="AM37" s="110">
        <f t="shared" si="48"/>
        <v>170.39232235230065</v>
      </c>
      <c r="AN37" s="34">
        <f t="shared" si="48"/>
        <v>181.22433977674928</v>
      </c>
      <c r="AO37" s="34">
        <f t="shared" si="48"/>
        <v>256.57854614756332</v>
      </c>
      <c r="AP37" s="111">
        <f t="shared" si="48"/>
        <v>204.01524639259424</v>
      </c>
      <c r="AQ37" s="110">
        <f t="shared" si="48"/>
        <v>200.16934386060467</v>
      </c>
      <c r="AR37" s="34">
        <f t="shared" si="48"/>
        <v>214.5995099373807</v>
      </c>
      <c r="AS37" s="34">
        <f t="shared" si="48"/>
        <v>218.14429621562752</v>
      </c>
      <c r="AT37" s="111">
        <f t="shared" si="48"/>
        <v>202.61502858698654</v>
      </c>
      <c r="AU37" s="34">
        <f t="shared" si="48"/>
        <v>219.0789545330793</v>
      </c>
      <c r="AV37" s="34">
        <f t="shared" si="49"/>
        <v>233.41355839912862</v>
      </c>
      <c r="AW37" s="34">
        <f t="shared" si="49"/>
        <v>275.05390688810223</v>
      </c>
      <c r="AX37" s="111">
        <f t="shared" si="49"/>
        <v>226.87884563027487</v>
      </c>
      <c r="AY37" s="34">
        <f t="shared" si="49"/>
        <v>258.23795262727992</v>
      </c>
      <c r="AZ37" s="34">
        <f t="shared" ref="AZ37" si="59">AZ15/3.673</f>
        <v>426.93547508848349</v>
      </c>
    </row>
    <row r="38" spans="2:52" ht="14.1" customHeight="1" x14ac:dyDescent="0.2">
      <c r="C38" s="32"/>
      <c r="D38" s="32"/>
      <c r="E38" s="202"/>
      <c r="F38" s="202"/>
      <c r="G38" s="202"/>
      <c r="H38" s="202"/>
      <c r="I38" s="202"/>
      <c r="J38" s="202"/>
      <c r="K38" s="202"/>
      <c r="L38" s="109"/>
      <c r="M38" s="202"/>
      <c r="N38" s="202"/>
      <c r="O38" s="202"/>
      <c r="S38" s="108"/>
      <c r="T38" s="32"/>
      <c r="U38" s="32"/>
      <c r="V38" s="109"/>
      <c r="W38" s="108"/>
      <c r="X38" s="32"/>
      <c r="Y38" s="32"/>
      <c r="Z38" s="109"/>
      <c r="AA38" s="108"/>
      <c r="AB38" s="32"/>
      <c r="AC38" s="32"/>
      <c r="AD38" s="109"/>
      <c r="AE38" s="108"/>
      <c r="AF38" s="32"/>
      <c r="AG38" s="32"/>
      <c r="AH38" s="109"/>
      <c r="AI38" s="108"/>
      <c r="AJ38" s="32"/>
      <c r="AK38" s="32"/>
      <c r="AL38" s="109"/>
      <c r="AM38" s="108"/>
      <c r="AN38" s="32"/>
      <c r="AO38" s="32"/>
      <c r="AP38" s="109"/>
      <c r="AQ38" s="108"/>
      <c r="AR38" s="32"/>
      <c r="AS38" s="32"/>
      <c r="AT38" s="109"/>
      <c r="AU38" s="32"/>
      <c r="AV38" s="32"/>
      <c r="AW38" s="32"/>
      <c r="AX38" s="109"/>
      <c r="AY38" s="32"/>
      <c r="AZ38" s="32"/>
    </row>
    <row r="39" spans="2:52" ht="14.1" customHeight="1" x14ac:dyDescent="0.2">
      <c r="B39" s="8" t="s">
        <v>148</v>
      </c>
      <c r="C39" s="32">
        <f t="shared" ref="C39:K39" si="60">C17/3.673</f>
        <v>0.67819221344949632</v>
      </c>
      <c r="D39" s="32">
        <f t="shared" si="60"/>
        <v>0.7250204192757963</v>
      </c>
      <c r="E39" s="202">
        <f t="shared" si="60"/>
        <v>17.547236591342227</v>
      </c>
      <c r="F39" s="202">
        <f t="shared" si="60"/>
        <v>33.066430710590801</v>
      </c>
      <c r="G39" s="202">
        <f t="shared" si="60"/>
        <v>13.027225701061802</v>
      </c>
      <c r="H39" s="202">
        <f t="shared" si="60"/>
        <v>2.092567383610128</v>
      </c>
      <c r="I39" s="202">
        <f t="shared" si="60"/>
        <v>14.891641709774028</v>
      </c>
      <c r="J39" s="202">
        <f t="shared" si="60"/>
        <v>26.908249387421726</v>
      </c>
      <c r="K39" s="202">
        <f t="shared" si="60"/>
        <v>39.175878028859245</v>
      </c>
      <c r="L39" s="109">
        <f t="shared" ref="L39" si="61">L17/3.673</f>
        <v>19.404846174789</v>
      </c>
      <c r="M39" s="202"/>
      <c r="N39" s="202"/>
      <c r="O39" s="202"/>
      <c r="S39" s="108">
        <f t="shared" ref="S39:AU41" si="62">S17/3.673</f>
        <v>0.48107813776204733</v>
      </c>
      <c r="T39" s="32">
        <f t="shared" si="62"/>
        <v>3.3237135856248297</v>
      </c>
      <c r="U39" s="32">
        <f t="shared" si="62"/>
        <v>5.3370541791451132</v>
      </c>
      <c r="V39" s="109">
        <f t="shared" si="62"/>
        <v>8.4053906888102343</v>
      </c>
      <c r="W39" s="108">
        <f t="shared" si="62"/>
        <v>7.5624829839368362</v>
      </c>
      <c r="X39" s="32">
        <f t="shared" si="62"/>
        <v>7.1720664307105908</v>
      </c>
      <c r="Y39" s="32">
        <f t="shared" si="62"/>
        <v>9.878573373264361</v>
      </c>
      <c r="Z39" s="109">
        <f t="shared" si="62"/>
        <v>8.4533079226790111</v>
      </c>
      <c r="AA39" s="108">
        <f t="shared" si="62"/>
        <v>7.6150285869861145</v>
      </c>
      <c r="AB39" s="32">
        <f t="shared" si="62"/>
        <v>2.1726109447318271</v>
      </c>
      <c r="AC39" s="32">
        <f t="shared" si="62"/>
        <v>1.8908249387421727</v>
      </c>
      <c r="AD39" s="109">
        <f t="shared" si="62"/>
        <v>1.3487612306016863</v>
      </c>
      <c r="AE39" s="108">
        <f t="shared" si="62"/>
        <v>1.3561121698883747</v>
      </c>
      <c r="AF39" s="32">
        <f t="shared" si="62"/>
        <v>0.69153280696977948</v>
      </c>
      <c r="AG39" s="32">
        <f t="shared" si="62"/>
        <v>-0.17560577184862511</v>
      </c>
      <c r="AH39" s="109">
        <f t="shared" si="62"/>
        <v>0.22052817860059909</v>
      </c>
      <c r="AI39" s="108">
        <f t="shared" si="62"/>
        <v>0.32970323985842637</v>
      </c>
      <c r="AJ39" s="32">
        <f t="shared" si="62"/>
        <v>1.6678464470460115</v>
      </c>
      <c r="AK39" s="32">
        <f t="shared" si="62"/>
        <v>8.7909066158453584</v>
      </c>
      <c r="AL39" s="109">
        <f t="shared" si="62"/>
        <v>4.1031854070242302</v>
      </c>
      <c r="AM39" s="108">
        <f t="shared" si="62"/>
        <v>4.1317723931391237</v>
      </c>
      <c r="AN39" s="32">
        <f t="shared" si="62"/>
        <v>4.472638170432889</v>
      </c>
      <c r="AO39" s="32">
        <f t="shared" si="62"/>
        <v>7.5172883201742442</v>
      </c>
      <c r="AP39" s="109">
        <f t="shared" si="62"/>
        <v>10.786550503675469</v>
      </c>
      <c r="AQ39" s="108">
        <f t="shared" si="62"/>
        <v>13.051456575006807</v>
      </c>
      <c r="AR39" s="32">
        <f t="shared" si="62"/>
        <v>8.8472638170432898</v>
      </c>
      <c r="AS39" s="32">
        <f t="shared" si="62"/>
        <v>9.8848352845085774</v>
      </c>
      <c r="AT39" s="109">
        <f t="shared" si="62"/>
        <v>7.3923223523005719</v>
      </c>
      <c r="AU39" s="32">
        <f t="shared" si="62"/>
        <v>4.8935475088483527</v>
      </c>
      <c r="AV39" s="32">
        <f t="shared" ref="AV39:AY41" si="63">AV17/3.673</f>
        <v>4.0917506125782737</v>
      </c>
      <c r="AW39" s="32">
        <f t="shared" si="63"/>
        <v>5.7906343588347395</v>
      </c>
      <c r="AX39" s="109">
        <f t="shared" si="63"/>
        <v>4.6289136945276343</v>
      </c>
      <c r="AY39" s="32">
        <f t="shared" si="63"/>
        <v>4.3833378709501769</v>
      </c>
      <c r="AZ39" s="32">
        <f t="shared" ref="AZ39" si="64">AZ17/3.673</f>
        <v>4.0841274162809693</v>
      </c>
    </row>
    <row r="40" spans="2:52" ht="14.1" customHeight="1" x14ac:dyDescent="0.2">
      <c r="B40" s="8" t="s">
        <v>149</v>
      </c>
      <c r="C40" s="32">
        <f t="shared" ref="C40:K40" si="65">C18/3.673</f>
        <v>0</v>
      </c>
      <c r="D40" s="32">
        <f t="shared" si="65"/>
        <v>-5.1105363463109175</v>
      </c>
      <c r="E40" s="202">
        <f t="shared" si="65"/>
        <v>-48.595153825211</v>
      </c>
      <c r="F40" s="202">
        <f t="shared" si="65"/>
        <v>-55.768037026953444</v>
      </c>
      <c r="G40" s="202">
        <f t="shared" si="65"/>
        <v>-57.731554587530631</v>
      </c>
      <c r="H40" s="202">
        <f t="shared" si="65"/>
        <v>-50.247209365641162</v>
      </c>
      <c r="I40" s="202">
        <f t="shared" si="65"/>
        <v>-76.124421453852435</v>
      </c>
      <c r="J40" s="202">
        <f t="shared" si="65"/>
        <v>-117.82112714402396</v>
      </c>
      <c r="K40" s="202">
        <f t="shared" si="65"/>
        <v>-124.4516743806153</v>
      </c>
      <c r="L40" s="109">
        <f t="shared" ref="L40" si="66">L18/3.673</f>
        <v>-109.70460114347944</v>
      </c>
      <c r="M40" s="202"/>
      <c r="N40" s="202"/>
      <c r="O40" s="202"/>
      <c r="S40" s="108">
        <f t="shared" si="62"/>
        <v>-10.137762047372719</v>
      </c>
      <c r="T40" s="32">
        <f t="shared" si="62"/>
        <v>-11.722297849169616</v>
      </c>
      <c r="U40" s="32">
        <f t="shared" si="62"/>
        <v>-13.155458753062891</v>
      </c>
      <c r="V40" s="109">
        <f t="shared" si="62"/>
        <v>-13.579635175605775</v>
      </c>
      <c r="W40" s="108">
        <f t="shared" si="62"/>
        <v>-14.831200653416825</v>
      </c>
      <c r="X40" s="32">
        <f t="shared" si="62"/>
        <v>-14.565477811053634</v>
      </c>
      <c r="Y40" s="32">
        <f t="shared" si="62"/>
        <v>-14.343588347399944</v>
      </c>
      <c r="Z40" s="109">
        <f t="shared" si="62"/>
        <v>-12.027770215083038</v>
      </c>
      <c r="AA40" s="108">
        <f t="shared" si="62"/>
        <v>-13.563844268989927</v>
      </c>
      <c r="AB40" s="32">
        <f t="shared" si="62"/>
        <v>-16.256738361012797</v>
      </c>
      <c r="AC40" s="32">
        <f t="shared" si="62"/>
        <v>-12.596787367274707</v>
      </c>
      <c r="AD40" s="109">
        <f t="shared" si="62"/>
        <v>-15.314184590253198</v>
      </c>
      <c r="AE40" s="108">
        <f t="shared" si="62"/>
        <v>-12.470732371358562</v>
      </c>
      <c r="AF40" s="32">
        <f t="shared" si="62"/>
        <v>-12.625646610400219</v>
      </c>
      <c r="AG40" s="32">
        <f t="shared" si="62"/>
        <v>-13.700517288320174</v>
      </c>
      <c r="AH40" s="109">
        <f t="shared" si="62"/>
        <v>-11.450313095562207</v>
      </c>
      <c r="AI40" s="108">
        <f t="shared" si="62"/>
        <v>-13.316362646338144</v>
      </c>
      <c r="AJ40" s="32">
        <f t="shared" si="62"/>
        <v>-14.698339232235231</v>
      </c>
      <c r="AK40" s="32">
        <f t="shared" si="62"/>
        <v>-22.365913422270626</v>
      </c>
      <c r="AL40" s="109">
        <f t="shared" si="62"/>
        <v>-25.743806153008443</v>
      </c>
      <c r="AM40" s="108">
        <f t="shared" si="62"/>
        <v>-25.806425265450585</v>
      </c>
      <c r="AN40" s="32">
        <f t="shared" si="62"/>
        <v>-30.359923768037028</v>
      </c>
      <c r="AO40" s="32">
        <f t="shared" si="62"/>
        <v>-29.690988292948546</v>
      </c>
      <c r="AP40" s="109">
        <f t="shared" si="62"/>
        <v>-31.963789817587791</v>
      </c>
      <c r="AQ40" s="108">
        <f t="shared" si="62"/>
        <v>-56.946093111897632</v>
      </c>
      <c r="AR40" s="32">
        <f t="shared" si="62"/>
        <v>-30.820310372992104</v>
      </c>
      <c r="AS40" s="32">
        <f t="shared" si="62"/>
        <v>-12.390688810236865</v>
      </c>
      <c r="AT40" s="109">
        <f t="shared" si="62"/>
        <v>-24.294582085488695</v>
      </c>
      <c r="AU40" s="32">
        <f t="shared" si="62"/>
        <v>-27.931663490334877</v>
      </c>
      <c r="AV40" s="32">
        <f t="shared" si="63"/>
        <v>-28.182412197114076</v>
      </c>
      <c r="AW40" s="32">
        <f t="shared" si="63"/>
        <v>-28.605771848625103</v>
      </c>
      <c r="AX40" s="109">
        <f t="shared" si="63"/>
        <v>-24.984753607405391</v>
      </c>
      <c r="AY40" s="32">
        <f t="shared" si="63"/>
        <v>-25.032670841274161</v>
      </c>
      <c r="AZ40" s="32">
        <f t="shared" ref="AZ40" si="67">AZ18/3.673</f>
        <v>-24.295126599509938</v>
      </c>
    </row>
    <row r="41" spans="2:52" s="5" customFormat="1" ht="14.1" customHeight="1" x14ac:dyDescent="0.2">
      <c r="B41" s="5" t="s">
        <v>150</v>
      </c>
      <c r="C41" s="34">
        <f t="shared" ref="C41:K41" si="68">C19/3.673</f>
        <v>484.87884563027501</v>
      </c>
      <c r="D41" s="34">
        <f t="shared" si="68"/>
        <v>491.20800435611221</v>
      </c>
      <c r="E41" s="203">
        <f t="shared" si="68"/>
        <v>579.40457391777829</v>
      </c>
      <c r="F41" s="203">
        <f t="shared" si="68"/>
        <v>603.78001633542067</v>
      </c>
      <c r="G41" s="203">
        <f t="shared" si="68"/>
        <v>662.22815137489795</v>
      </c>
      <c r="H41" s="203">
        <f t="shared" si="68"/>
        <v>613.23468554315275</v>
      </c>
      <c r="I41" s="203">
        <f t="shared" si="68"/>
        <v>748.30057173972227</v>
      </c>
      <c r="J41" s="203">
        <f t="shared" si="68"/>
        <v>721.29757691260545</v>
      </c>
      <c r="K41" s="203">
        <f t="shared" si="68"/>
        <v>750.25238224884299</v>
      </c>
      <c r="L41" s="111">
        <f t="shared" ref="L41" si="69">L19/3.673</f>
        <v>864.12551048189493</v>
      </c>
      <c r="M41" s="203"/>
      <c r="N41" s="203"/>
      <c r="O41" s="203"/>
      <c r="S41" s="110">
        <f t="shared" si="62"/>
        <v>147.60522733460402</v>
      </c>
      <c r="T41" s="34">
        <f t="shared" si="62"/>
        <v>158.48380070786817</v>
      </c>
      <c r="U41" s="34">
        <f t="shared" si="62"/>
        <v>151.94228151374898</v>
      </c>
      <c r="V41" s="111">
        <f t="shared" si="62"/>
        <v>121.37326436155783</v>
      </c>
      <c r="W41" s="110">
        <f t="shared" si="62"/>
        <v>157.3463109175062</v>
      </c>
      <c r="X41" s="34">
        <f t="shared" si="62"/>
        <v>161.96324530356642</v>
      </c>
      <c r="Y41" s="34">
        <f t="shared" si="62"/>
        <v>149.34113803430449</v>
      </c>
      <c r="Z41" s="111">
        <f t="shared" si="62"/>
        <v>135.12932208004344</v>
      </c>
      <c r="AA41" s="110">
        <f t="shared" si="62"/>
        <v>108.77130411108077</v>
      </c>
      <c r="AB41" s="34">
        <f t="shared" si="62"/>
        <v>139.05826300027232</v>
      </c>
      <c r="AC41" s="34">
        <f t="shared" si="62"/>
        <v>182.66294582085493</v>
      </c>
      <c r="AD41" s="111">
        <f t="shared" si="62"/>
        <v>231.73563844268989</v>
      </c>
      <c r="AE41" s="110">
        <f t="shared" si="62"/>
        <v>171.72202559215896</v>
      </c>
      <c r="AF41" s="34">
        <f t="shared" si="62"/>
        <v>141.95562210726936</v>
      </c>
      <c r="AG41" s="34">
        <f t="shared" si="62"/>
        <v>144.02559215899825</v>
      </c>
      <c r="AH41" s="111">
        <f t="shared" si="62"/>
        <v>155.53144568472655</v>
      </c>
      <c r="AI41" s="110">
        <f t="shared" si="62"/>
        <v>182.59978219439128</v>
      </c>
      <c r="AJ41" s="34">
        <f t="shared" si="62"/>
        <v>242.62292404029409</v>
      </c>
      <c r="AK41" s="34">
        <f t="shared" si="62"/>
        <v>208.75687448951828</v>
      </c>
      <c r="AL41" s="111">
        <f t="shared" si="62"/>
        <v>114.32099101551897</v>
      </c>
      <c r="AM41" s="110">
        <f t="shared" si="62"/>
        <v>148.71766947998921</v>
      </c>
      <c r="AN41" s="34">
        <f t="shared" si="62"/>
        <v>155.33705417914513</v>
      </c>
      <c r="AO41" s="34">
        <f t="shared" si="62"/>
        <v>234.40484617478901</v>
      </c>
      <c r="AP41" s="111">
        <f t="shared" si="62"/>
        <v>182.83800707868193</v>
      </c>
      <c r="AQ41" s="110">
        <f t="shared" si="62"/>
        <v>156.27470732371384</v>
      </c>
      <c r="AR41" s="34">
        <f t="shared" si="62"/>
        <v>192.6264633814319</v>
      </c>
      <c r="AS41" s="34">
        <f t="shared" si="62"/>
        <v>215.63844268989925</v>
      </c>
      <c r="AT41" s="111">
        <f t="shared" si="62"/>
        <v>185.71276885379842</v>
      </c>
      <c r="AU41" s="34">
        <f t="shared" si="62"/>
        <v>196.0408385515928</v>
      </c>
      <c r="AV41" s="34">
        <f t="shared" si="63"/>
        <v>209.32289681459281</v>
      </c>
      <c r="AW41" s="34">
        <f t="shared" si="63"/>
        <v>252.23876939831186</v>
      </c>
      <c r="AX41" s="111">
        <f t="shared" si="63"/>
        <v>206.52300571739727</v>
      </c>
      <c r="AY41" s="34">
        <f t="shared" si="63"/>
        <v>237.58861965695593</v>
      </c>
      <c r="AZ41" s="34">
        <f t="shared" ref="AZ41" si="70">AZ19/3.673</f>
        <v>406.72447590525445</v>
      </c>
    </row>
    <row r="42" spans="2:52" ht="14.1" customHeight="1" x14ac:dyDescent="0.2">
      <c r="C42" s="32"/>
      <c r="D42" s="32"/>
      <c r="E42" s="202"/>
      <c r="F42" s="202"/>
      <c r="G42" s="202"/>
      <c r="H42" s="202"/>
      <c r="I42" s="202"/>
      <c r="J42" s="202"/>
      <c r="K42" s="202"/>
      <c r="L42" s="109"/>
      <c r="M42" s="210"/>
      <c r="N42" s="210"/>
      <c r="O42" s="210"/>
      <c r="S42" s="108"/>
      <c r="T42" s="32"/>
      <c r="U42" s="32"/>
      <c r="V42" s="109"/>
      <c r="W42" s="108"/>
      <c r="X42" s="32"/>
      <c r="Y42" s="32"/>
      <c r="Z42" s="109"/>
      <c r="AA42" s="108"/>
      <c r="AB42" s="32"/>
      <c r="AC42" s="32"/>
      <c r="AD42" s="109"/>
      <c r="AE42" s="108"/>
      <c r="AF42" s="32"/>
      <c r="AG42" s="32"/>
      <c r="AH42" s="109"/>
      <c r="AI42" s="108"/>
      <c r="AJ42" s="32"/>
      <c r="AK42" s="32"/>
      <c r="AL42" s="109"/>
      <c r="AM42" s="108"/>
      <c r="AN42" s="32"/>
      <c r="AO42" s="32"/>
      <c r="AP42" s="109"/>
      <c r="AQ42" s="108"/>
      <c r="AR42" s="32"/>
      <c r="AS42" s="32"/>
      <c r="AT42" s="109"/>
      <c r="AU42" s="32"/>
      <c r="AV42" s="32"/>
      <c r="AW42" s="32"/>
      <c r="AX42" s="109"/>
      <c r="AY42" s="32"/>
      <c r="AZ42" s="32"/>
    </row>
    <row r="43" spans="2:52" s="5" customFormat="1" ht="14.1" customHeight="1" x14ac:dyDescent="0.2">
      <c r="B43" s="8" t="s">
        <v>151</v>
      </c>
      <c r="C43" s="32">
        <f t="shared" ref="C43:K43" si="71">C21/3.673</f>
        <v>0</v>
      </c>
      <c r="D43" s="32">
        <f t="shared" si="71"/>
        <v>0</v>
      </c>
      <c r="E43" s="202">
        <f t="shared" si="71"/>
        <v>0</v>
      </c>
      <c r="F43" s="202">
        <f t="shared" si="71"/>
        <v>0</v>
      </c>
      <c r="G43" s="202">
        <f t="shared" si="71"/>
        <v>0</v>
      </c>
      <c r="H43" s="202">
        <f t="shared" si="71"/>
        <v>0</v>
      </c>
      <c r="I43" s="202">
        <f t="shared" si="71"/>
        <v>0</v>
      </c>
      <c r="J43" s="202">
        <f t="shared" si="71"/>
        <v>-5.1285053090117065</v>
      </c>
      <c r="K43" s="202">
        <f t="shared" si="71"/>
        <v>-77.156003267084131</v>
      </c>
      <c r="L43" s="109">
        <f t="shared" ref="L43" si="72">L21/3.673</f>
        <v>-87.909338415464205</v>
      </c>
      <c r="M43" s="203"/>
      <c r="N43" s="203"/>
      <c r="O43" s="203"/>
      <c r="S43" s="108">
        <f t="shared" ref="S43:AU44" si="73">S21/3.673</f>
        <v>0</v>
      </c>
      <c r="T43" s="32">
        <f t="shared" si="73"/>
        <v>0</v>
      </c>
      <c r="U43" s="32">
        <f t="shared" si="73"/>
        <v>0</v>
      </c>
      <c r="V43" s="109">
        <f t="shared" si="73"/>
        <v>0</v>
      </c>
      <c r="W43" s="108">
        <f t="shared" si="73"/>
        <v>0</v>
      </c>
      <c r="X43" s="32">
        <f t="shared" si="73"/>
        <v>0</v>
      </c>
      <c r="Y43" s="32">
        <f t="shared" si="73"/>
        <v>0</v>
      </c>
      <c r="Z43" s="109">
        <f t="shared" si="73"/>
        <v>0</v>
      </c>
      <c r="AA43" s="108">
        <f t="shared" si="73"/>
        <v>0</v>
      </c>
      <c r="AB43" s="32">
        <f t="shared" si="73"/>
        <v>0</v>
      </c>
      <c r="AC43" s="32">
        <f t="shared" si="73"/>
        <v>0</v>
      </c>
      <c r="AD43" s="109">
        <f t="shared" si="73"/>
        <v>0</v>
      </c>
      <c r="AE43" s="108">
        <f t="shared" si="73"/>
        <v>0</v>
      </c>
      <c r="AF43" s="32">
        <f t="shared" si="73"/>
        <v>0</v>
      </c>
      <c r="AG43" s="32">
        <f t="shared" si="73"/>
        <v>0</v>
      </c>
      <c r="AH43" s="109">
        <f t="shared" si="73"/>
        <v>0</v>
      </c>
      <c r="AI43" s="108">
        <f t="shared" si="73"/>
        <v>0</v>
      </c>
      <c r="AJ43" s="32">
        <f t="shared" si="73"/>
        <v>0</v>
      </c>
      <c r="AK43" s="32">
        <f t="shared" si="73"/>
        <v>0</v>
      </c>
      <c r="AL43" s="109">
        <f t="shared" si="73"/>
        <v>0</v>
      </c>
      <c r="AM43" s="108">
        <f t="shared" si="73"/>
        <v>-1.1791451129866595</v>
      </c>
      <c r="AN43" s="32">
        <f t="shared" si="73"/>
        <v>-2.2689899264906068</v>
      </c>
      <c r="AO43" s="32">
        <f t="shared" si="73"/>
        <v>-2.9373808875578544</v>
      </c>
      <c r="AP43" s="109">
        <f t="shared" si="73"/>
        <v>1.2570106180234144</v>
      </c>
      <c r="AQ43" s="108">
        <f t="shared" si="73"/>
        <v>-12.60604410563572</v>
      </c>
      <c r="AR43" s="32">
        <f t="shared" si="73"/>
        <v>-20.104002178056085</v>
      </c>
      <c r="AS43" s="32">
        <f t="shared" si="73"/>
        <v>-20.026408930029948</v>
      </c>
      <c r="AT43" s="109">
        <f t="shared" si="73"/>
        <v>-24.419548053362369</v>
      </c>
      <c r="AU43" s="32">
        <f t="shared" si="73"/>
        <v>-19.593520283147292</v>
      </c>
      <c r="AV43" s="32">
        <f t="shared" ref="AV43:AY44" si="74">AV21/3.673</f>
        <v>-21.802613667301934</v>
      </c>
      <c r="AW43" s="32">
        <f t="shared" si="74"/>
        <v>-26.148924584808061</v>
      </c>
      <c r="AX43" s="109">
        <f t="shared" si="74"/>
        <v>-20.364279880206915</v>
      </c>
      <c r="AY43" s="32">
        <f t="shared" si="74"/>
        <v>-23.712768853797982</v>
      </c>
      <c r="AZ43" s="32">
        <f t="shared" ref="AZ43" si="75">AZ21/3.673</f>
        <v>-41.320718758508029</v>
      </c>
    </row>
    <row r="44" spans="2:52" ht="14.1" customHeight="1" x14ac:dyDescent="0.2">
      <c r="B44" s="5" t="s">
        <v>152</v>
      </c>
      <c r="C44" s="34">
        <f t="shared" ref="C44:K44" si="76">C22/3.673</f>
        <v>484.87884563027501</v>
      </c>
      <c r="D44" s="34">
        <f t="shared" si="76"/>
        <v>491.20800435611221</v>
      </c>
      <c r="E44" s="203">
        <f t="shared" si="76"/>
        <v>579.40457391777829</v>
      </c>
      <c r="F44" s="203">
        <f t="shared" si="76"/>
        <v>603.78001633542067</v>
      </c>
      <c r="G44" s="203">
        <f t="shared" si="76"/>
        <v>662.22815137489795</v>
      </c>
      <c r="H44" s="203">
        <f t="shared" si="76"/>
        <v>613.23468554315275</v>
      </c>
      <c r="I44" s="203">
        <f t="shared" si="76"/>
        <v>748.30057173972227</v>
      </c>
      <c r="J44" s="203">
        <f t="shared" si="76"/>
        <v>716.16907160359381</v>
      </c>
      <c r="K44" s="203">
        <f t="shared" si="76"/>
        <v>673.09637898175879</v>
      </c>
      <c r="L44" s="111">
        <f t="shared" ref="L44" si="77">L22/3.673</f>
        <v>776.21617206643066</v>
      </c>
      <c r="M44" s="202"/>
      <c r="N44" s="202"/>
      <c r="O44" s="202"/>
      <c r="S44" s="110">
        <f t="shared" si="73"/>
        <v>147.60522733460402</v>
      </c>
      <c r="T44" s="34">
        <f t="shared" si="73"/>
        <v>158.48380070786817</v>
      </c>
      <c r="U44" s="34">
        <f t="shared" si="73"/>
        <v>151.94228151374898</v>
      </c>
      <c r="V44" s="111">
        <f t="shared" si="73"/>
        <v>121.37326436155783</v>
      </c>
      <c r="W44" s="110">
        <f t="shared" si="73"/>
        <v>157.3463109175062</v>
      </c>
      <c r="X44" s="34">
        <f t="shared" si="73"/>
        <v>161.96324530356642</v>
      </c>
      <c r="Y44" s="34">
        <f t="shared" si="73"/>
        <v>149.34113803430449</v>
      </c>
      <c r="Z44" s="111">
        <f t="shared" si="73"/>
        <v>135.12932208004344</v>
      </c>
      <c r="AA44" s="110">
        <f t="shared" si="73"/>
        <v>108.77130411108077</v>
      </c>
      <c r="AB44" s="34">
        <f t="shared" si="73"/>
        <v>139.05826300027232</v>
      </c>
      <c r="AC44" s="34">
        <f t="shared" si="73"/>
        <v>182.66294582085493</v>
      </c>
      <c r="AD44" s="111">
        <f t="shared" si="73"/>
        <v>231.73563844268989</v>
      </c>
      <c r="AE44" s="110">
        <f t="shared" si="73"/>
        <v>171.72202559215896</v>
      </c>
      <c r="AF44" s="34">
        <f t="shared" si="73"/>
        <v>141.95562210726936</v>
      </c>
      <c r="AG44" s="34">
        <f t="shared" si="73"/>
        <v>144.02559215899825</v>
      </c>
      <c r="AH44" s="111">
        <f t="shared" si="73"/>
        <v>155.53144568472655</v>
      </c>
      <c r="AI44" s="110">
        <f t="shared" si="73"/>
        <v>182.59978219439128</v>
      </c>
      <c r="AJ44" s="34">
        <f t="shared" si="73"/>
        <v>242.62292404029409</v>
      </c>
      <c r="AK44" s="34">
        <f t="shared" si="73"/>
        <v>208.75687448951828</v>
      </c>
      <c r="AL44" s="111">
        <f t="shared" si="73"/>
        <v>114.32099101551897</v>
      </c>
      <c r="AM44" s="110">
        <f t="shared" si="73"/>
        <v>147.53852436700254</v>
      </c>
      <c r="AN44" s="34">
        <f t="shared" si="73"/>
        <v>153.06806425265455</v>
      </c>
      <c r="AO44" s="34">
        <f t="shared" si="73"/>
        <v>231.46746528723116</v>
      </c>
      <c r="AP44" s="111">
        <f t="shared" si="73"/>
        <v>184.09501769670533</v>
      </c>
      <c r="AQ44" s="110">
        <f t="shared" si="73"/>
        <v>143.66866321807814</v>
      </c>
      <c r="AR44" s="34">
        <f t="shared" si="73"/>
        <v>172.52246120337583</v>
      </c>
      <c r="AS44" s="34">
        <f t="shared" si="73"/>
        <v>195.61203375986929</v>
      </c>
      <c r="AT44" s="111">
        <f t="shared" si="73"/>
        <v>161.29322080043605</v>
      </c>
      <c r="AU44" s="34">
        <f t="shared" si="73"/>
        <v>176.44731826844551</v>
      </c>
      <c r="AV44" s="34">
        <f t="shared" si="74"/>
        <v>187.52028314729088</v>
      </c>
      <c r="AW44" s="34">
        <f t="shared" si="74"/>
        <v>226.08984481350382</v>
      </c>
      <c r="AX44" s="111">
        <f t="shared" si="74"/>
        <v>186.1587258371903</v>
      </c>
      <c r="AY44" s="34">
        <f t="shared" si="74"/>
        <v>213.87585080315793</v>
      </c>
      <c r="AZ44" s="34">
        <f t="shared" ref="AZ44" si="78">AZ22/3.673</f>
        <v>365.40375714674644</v>
      </c>
    </row>
    <row r="45" spans="2:52" s="5" customFormat="1" ht="14.1" customHeight="1" x14ac:dyDescent="0.2">
      <c r="B45" s="8"/>
      <c r="C45" s="32"/>
      <c r="D45" s="32"/>
      <c r="E45" s="202"/>
      <c r="F45" s="202"/>
      <c r="G45" s="202"/>
      <c r="H45" s="202"/>
      <c r="I45" s="202"/>
      <c r="J45" s="202"/>
      <c r="K45" s="202"/>
      <c r="L45" s="109"/>
      <c r="M45" s="203"/>
      <c r="N45" s="203"/>
      <c r="O45" s="203"/>
      <c r="S45" s="108"/>
      <c r="T45" s="32"/>
      <c r="U45" s="32"/>
      <c r="V45" s="109"/>
      <c r="W45" s="108"/>
      <c r="X45" s="32"/>
      <c r="Y45" s="32"/>
      <c r="Z45" s="109"/>
      <c r="AA45" s="108"/>
      <c r="AB45" s="32"/>
      <c r="AC45" s="32"/>
      <c r="AD45" s="109"/>
      <c r="AE45" s="108"/>
      <c r="AF45" s="32"/>
      <c r="AG45" s="32"/>
      <c r="AH45" s="109"/>
      <c r="AI45" s="108"/>
      <c r="AJ45" s="32"/>
      <c r="AK45" s="32"/>
      <c r="AL45" s="109"/>
      <c r="AM45" s="108"/>
      <c r="AN45" s="32"/>
      <c r="AO45" s="32"/>
      <c r="AP45" s="109"/>
      <c r="AQ45" s="108"/>
      <c r="AR45" s="32"/>
      <c r="AS45" s="32"/>
      <c r="AT45" s="109"/>
      <c r="AU45" s="32"/>
      <c r="AV45" s="32"/>
      <c r="AW45" s="32"/>
      <c r="AX45" s="109"/>
      <c r="AY45" s="32"/>
      <c r="AZ45" s="32"/>
    </row>
    <row r="46" spans="2:52" ht="14.1" customHeight="1" x14ac:dyDescent="0.2">
      <c r="B46" s="8" t="s">
        <v>123</v>
      </c>
      <c r="C46" s="32">
        <f t="shared" ref="C46:K46" si="79">C24/3.673</f>
        <v>0</v>
      </c>
      <c r="D46" s="32">
        <f t="shared" si="79"/>
        <v>0</v>
      </c>
      <c r="E46" s="202">
        <f t="shared" si="79"/>
        <v>0</v>
      </c>
      <c r="F46" s="202">
        <f t="shared" si="79"/>
        <v>0</v>
      </c>
      <c r="G46" s="202">
        <f t="shared" si="79"/>
        <v>0</v>
      </c>
      <c r="H46" s="202">
        <f t="shared" si="79"/>
        <v>0</v>
      </c>
      <c r="I46" s="202">
        <f t="shared" si="79"/>
        <v>0</v>
      </c>
      <c r="J46" s="202">
        <f t="shared" si="79"/>
        <v>-7.913966784644705</v>
      </c>
      <c r="K46" s="202">
        <f t="shared" si="79"/>
        <v>-14.159542608222162</v>
      </c>
      <c r="L46" s="109">
        <f t="shared" ref="L46" si="80">L24/3.673</f>
        <v>-15.530084399673292</v>
      </c>
      <c r="M46" s="202"/>
      <c r="N46" s="202"/>
      <c r="O46" s="202"/>
      <c r="S46" s="108">
        <f t="shared" ref="S46:AU48" si="81">S24/3.673</f>
        <v>0</v>
      </c>
      <c r="T46" s="32">
        <f t="shared" si="81"/>
        <v>0</v>
      </c>
      <c r="U46" s="32">
        <f t="shared" si="81"/>
        <v>0</v>
      </c>
      <c r="V46" s="109">
        <f t="shared" si="81"/>
        <v>0</v>
      </c>
      <c r="W46" s="108">
        <f t="shared" si="81"/>
        <v>0</v>
      </c>
      <c r="X46" s="32">
        <f t="shared" si="81"/>
        <v>0</v>
      </c>
      <c r="Y46" s="32">
        <f t="shared" si="81"/>
        <v>0</v>
      </c>
      <c r="Z46" s="109">
        <f t="shared" si="81"/>
        <v>0</v>
      </c>
      <c r="AA46" s="108">
        <f t="shared" si="81"/>
        <v>0</v>
      </c>
      <c r="AB46" s="32">
        <f t="shared" si="81"/>
        <v>0</v>
      </c>
      <c r="AC46" s="32">
        <f t="shared" si="81"/>
        <v>0</v>
      </c>
      <c r="AD46" s="109">
        <f t="shared" si="81"/>
        <v>0</v>
      </c>
      <c r="AE46" s="108">
        <f t="shared" si="81"/>
        <v>0</v>
      </c>
      <c r="AF46" s="32">
        <f t="shared" si="81"/>
        <v>0</v>
      </c>
      <c r="AG46" s="32">
        <f t="shared" si="81"/>
        <v>0</v>
      </c>
      <c r="AH46" s="109">
        <f t="shared" si="81"/>
        <v>0</v>
      </c>
      <c r="AI46" s="108">
        <f t="shared" si="81"/>
        <v>0</v>
      </c>
      <c r="AJ46" s="32">
        <f t="shared" si="81"/>
        <v>0</v>
      </c>
      <c r="AK46" s="32">
        <f t="shared" si="81"/>
        <v>0</v>
      </c>
      <c r="AL46" s="109">
        <f t="shared" si="81"/>
        <v>0</v>
      </c>
      <c r="AM46" s="108">
        <f t="shared" si="81"/>
        <v>-1.2491151647154914</v>
      </c>
      <c r="AN46" s="32">
        <f t="shared" si="81"/>
        <v>-2.9215899809420094</v>
      </c>
      <c r="AO46" s="32">
        <f t="shared" si="81"/>
        <v>-4.0065341682548326</v>
      </c>
      <c r="AP46" s="109">
        <f t="shared" si="81"/>
        <v>0.26327252926762734</v>
      </c>
      <c r="AQ46" s="108">
        <f t="shared" si="81"/>
        <v>5.9746800980125236</v>
      </c>
      <c r="AR46" s="32">
        <f t="shared" si="81"/>
        <v>-2.9499047100462841</v>
      </c>
      <c r="AS46" s="32">
        <f t="shared" si="81"/>
        <v>-13.916689354750885</v>
      </c>
      <c r="AT46" s="109">
        <f t="shared" si="81"/>
        <v>-3.2676286414375175</v>
      </c>
      <c r="AU46" s="32">
        <f t="shared" si="81"/>
        <v>-2.5627552409474545</v>
      </c>
      <c r="AV46" s="32">
        <f t="shared" ref="AV46:AY48" si="82">AV24/3.673</f>
        <v>-3.2964878845630277</v>
      </c>
      <c r="AW46" s="32">
        <f t="shared" si="82"/>
        <v>-5.328341954805337</v>
      </c>
      <c r="AX46" s="109">
        <f t="shared" si="82"/>
        <v>-4.3424993193574739</v>
      </c>
      <c r="AY46" s="32">
        <f t="shared" si="82"/>
        <v>-4.0544514021236049</v>
      </c>
      <c r="AZ46" s="32">
        <f t="shared" ref="AZ46" si="83">AZ24/3.673</f>
        <v>-7.4748162265178326</v>
      </c>
    </row>
    <row r="47" spans="2:52" ht="14.1" customHeight="1" x14ac:dyDescent="0.2">
      <c r="B47" s="5" t="s">
        <v>153</v>
      </c>
      <c r="C47" s="34">
        <f t="shared" ref="C47:K47" si="84">C25/3.673</f>
        <v>484.87884563027501</v>
      </c>
      <c r="D47" s="34">
        <f t="shared" si="84"/>
        <v>491.20800435611221</v>
      </c>
      <c r="E47" s="203">
        <f t="shared" si="84"/>
        <v>579.40457391777829</v>
      </c>
      <c r="F47" s="203">
        <f t="shared" si="84"/>
        <v>603.78001633542067</v>
      </c>
      <c r="G47" s="203">
        <f t="shared" si="84"/>
        <v>662.22815137489795</v>
      </c>
      <c r="H47" s="203">
        <f t="shared" si="84"/>
        <v>613.23468554315275</v>
      </c>
      <c r="I47" s="203">
        <f t="shared" si="84"/>
        <v>748.30057173972227</v>
      </c>
      <c r="J47" s="203">
        <f t="shared" si="84"/>
        <v>708.25510481894901</v>
      </c>
      <c r="K47" s="203">
        <f t="shared" si="84"/>
        <v>658.93683637353661</v>
      </c>
      <c r="L47" s="111">
        <f t="shared" ref="L47" si="85">L25/3.673</f>
        <v>760.68608766675743</v>
      </c>
      <c r="S47" s="110">
        <f t="shared" si="81"/>
        <v>147.60522733460402</v>
      </c>
      <c r="T47" s="34">
        <f t="shared" si="81"/>
        <v>158.48380070786817</v>
      </c>
      <c r="U47" s="34">
        <f t="shared" si="81"/>
        <v>151.94228151374898</v>
      </c>
      <c r="V47" s="111">
        <f t="shared" si="81"/>
        <v>121.37326436155783</v>
      </c>
      <c r="W47" s="110">
        <f t="shared" si="81"/>
        <v>157.3463109175062</v>
      </c>
      <c r="X47" s="34">
        <f t="shared" si="81"/>
        <v>161.96324530356642</v>
      </c>
      <c r="Y47" s="34">
        <f t="shared" si="81"/>
        <v>149.34113803430449</v>
      </c>
      <c r="Z47" s="111">
        <f t="shared" si="81"/>
        <v>135.12932208004344</v>
      </c>
      <c r="AA47" s="110">
        <f t="shared" si="81"/>
        <v>108.77130411108077</v>
      </c>
      <c r="AB47" s="34">
        <f t="shared" si="81"/>
        <v>139.05826300027232</v>
      </c>
      <c r="AC47" s="34">
        <f t="shared" si="81"/>
        <v>182.66294582085493</v>
      </c>
      <c r="AD47" s="111">
        <f t="shared" si="81"/>
        <v>231.73563844268989</v>
      </c>
      <c r="AE47" s="110">
        <f t="shared" si="81"/>
        <v>171.72202559215896</v>
      </c>
      <c r="AF47" s="34">
        <f t="shared" si="81"/>
        <v>141.95562210726936</v>
      </c>
      <c r="AG47" s="34">
        <f t="shared" si="81"/>
        <v>144.02559215899825</v>
      </c>
      <c r="AH47" s="111">
        <f t="shared" si="81"/>
        <v>155.53144568472655</v>
      </c>
      <c r="AI47" s="110">
        <f t="shared" si="81"/>
        <v>182.59978219439128</v>
      </c>
      <c r="AJ47" s="34">
        <f t="shared" si="81"/>
        <v>242.62292404029409</v>
      </c>
      <c r="AK47" s="34">
        <f t="shared" si="81"/>
        <v>208.75687448951828</v>
      </c>
      <c r="AL47" s="111">
        <f t="shared" si="81"/>
        <v>114.32099101551897</v>
      </c>
      <c r="AM47" s="110">
        <f t="shared" si="81"/>
        <v>146.28940920228706</v>
      </c>
      <c r="AN47" s="34">
        <f t="shared" si="81"/>
        <v>150.14647427171255</v>
      </c>
      <c r="AO47" s="34">
        <f t="shared" si="81"/>
        <v>227.46093111897633</v>
      </c>
      <c r="AP47" s="111">
        <f t="shared" si="81"/>
        <v>184.35829022597295</v>
      </c>
      <c r="AQ47" s="110">
        <f t="shared" si="81"/>
        <v>149.64334331609066</v>
      </c>
      <c r="AR47" s="34">
        <f t="shared" si="81"/>
        <v>169.57255649332953</v>
      </c>
      <c r="AS47" s="34">
        <f t="shared" si="81"/>
        <v>181.69534440511842</v>
      </c>
      <c r="AT47" s="111">
        <f t="shared" si="81"/>
        <v>158.02559215899856</v>
      </c>
      <c r="AU47" s="34">
        <f t="shared" si="81"/>
        <v>173.88456302749805</v>
      </c>
      <c r="AV47" s="34">
        <f t="shared" si="82"/>
        <v>184.22379526272786</v>
      </c>
      <c r="AW47" s="34">
        <f t="shared" si="82"/>
        <v>220.76150285869846</v>
      </c>
      <c r="AX47" s="111">
        <f t="shared" si="82"/>
        <v>181.81622651783286</v>
      </c>
      <c r="AY47" s="34">
        <f t="shared" si="82"/>
        <v>209.82139940103431</v>
      </c>
      <c r="AZ47" s="34">
        <f t="shared" ref="AZ47" si="86">AZ25/3.673</f>
        <v>357.92894092022863</v>
      </c>
    </row>
    <row r="48" spans="2:52" ht="14.1" customHeight="1" thickBot="1" x14ac:dyDescent="0.25">
      <c r="B48" s="127" t="s">
        <v>156</v>
      </c>
      <c r="C48" s="167">
        <f t="shared" ref="C48:K48" si="87">C26/3.673</f>
        <v>3.8660495507759324E-2</v>
      </c>
      <c r="D48" s="167">
        <f t="shared" si="87"/>
        <v>3.9205009528995367E-2</v>
      </c>
      <c r="E48" s="206">
        <f t="shared" si="87"/>
        <v>4.6283691805063983E-2</v>
      </c>
      <c r="F48" s="206">
        <f t="shared" si="87"/>
        <v>4.6828205826300026E-2</v>
      </c>
      <c r="G48" s="206">
        <f t="shared" si="87"/>
        <v>5.2273346038660497E-2</v>
      </c>
      <c r="H48" s="206">
        <f t="shared" si="87"/>
        <v>4.9006261911244214E-2</v>
      </c>
      <c r="I48" s="206">
        <f t="shared" si="87"/>
        <v>5.9896542335965149E-2</v>
      </c>
      <c r="J48" s="206">
        <f t="shared" si="87"/>
        <v>5.6629458208548866E-2</v>
      </c>
      <c r="K48" s="206">
        <f t="shared" si="87"/>
        <v>5.281786005989654E-2</v>
      </c>
      <c r="L48" s="189">
        <f t="shared" ref="L48" si="88">L26/3.673</f>
        <v>6.0985570378437243E-2</v>
      </c>
      <c r="S48" s="188">
        <f t="shared" si="81"/>
        <v>1.1808418186768322E-2</v>
      </c>
      <c r="T48" s="167">
        <f t="shared" si="81"/>
        <v>1.2678704056629452E-2</v>
      </c>
      <c r="U48" s="167">
        <f t="shared" si="81"/>
        <v>1.2155382521099919E-2</v>
      </c>
      <c r="V48" s="189">
        <f t="shared" si="81"/>
        <v>9.7098611489246263E-3</v>
      </c>
      <c r="W48" s="188">
        <f t="shared" si="81"/>
        <v>1.2587704873400498E-2</v>
      </c>
      <c r="X48" s="167">
        <f t="shared" si="81"/>
        <v>1.2957059624285314E-2</v>
      </c>
      <c r="Y48" s="167">
        <f t="shared" si="81"/>
        <v>1.1947291042744361E-2</v>
      </c>
      <c r="Z48" s="189">
        <f t="shared" si="81"/>
        <v>1.0810345766403476E-2</v>
      </c>
      <c r="AA48" s="188">
        <f t="shared" si="81"/>
        <v>8.7017043288864608E-3</v>
      </c>
      <c r="AB48" s="167">
        <f t="shared" si="81"/>
        <v>1.1124661040021785E-2</v>
      </c>
      <c r="AC48" s="167">
        <f t="shared" si="81"/>
        <v>1.4613035665668395E-2</v>
      </c>
      <c r="AD48" s="189">
        <f t="shared" si="81"/>
        <v>1.853885107541519E-2</v>
      </c>
      <c r="AE48" s="188">
        <f t="shared" si="81"/>
        <v>1.3737762047372717E-2</v>
      </c>
      <c r="AF48" s="167">
        <f t="shared" si="81"/>
        <v>1.135644976858155E-2</v>
      </c>
      <c r="AG48" s="167">
        <f t="shared" si="81"/>
        <v>1.1522047372719859E-2</v>
      </c>
      <c r="AH48" s="189">
        <f t="shared" si="81"/>
        <v>1.2442515654778125E-2</v>
      </c>
      <c r="AI48" s="188">
        <f t="shared" si="81"/>
        <v>1.4607982575551301E-2</v>
      </c>
      <c r="AJ48" s="167">
        <f t="shared" si="81"/>
        <v>1.9409833923223527E-2</v>
      </c>
      <c r="AK48" s="167">
        <f t="shared" si="81"/>
        <v>1.6700549959161464E-2</v>
      </c>
      <c r="AL48" s="189">
        <f t="shared" si="81"/>
        <v>9.1456792812415165E-3</v>
      </c>
      <c r="AM48" s="188">
        <f t="shared" si="81"/>
        <v>1.1703152736182963E-2</v>
      </c>
      <c r="AN48" s="167">
        <f t="shared" si="81"/>
        <v>1.2011717941737002E-2</v>
      </c>
      <c r="AO48" s="167">
        <f t="shared" si="81"/>
        <v>1.8196874489518105E-2</v>
      </c>
      <c r="AP48" s="189">
        <f t="shared" si="81"/>
        <v>1.4748663218077837E-2</v>
      </c>
      <c r="AQ48" s="188">
        <f t="shared" si="81"/>
        <v>1.1971467465287253E-2</v>
      </c>
      <c r="AR48" s="167">
        <f t="shared" si="81"/>
        <v>1.3565804519466361E-2</v>
      </c>
      <c r="AS48" s="167">
        <f t="shared" si="81"/>
        <v>1.4535627552409473E-2</v>
      </c>
      <c r="AT48" s="189">
        <f t="shared" si="81"/>
        <v>1.2642047372719884E-2</v>
      </c>
      <c r="AU48" s="167">
        <f t="shared" si="81"/>
        <v>1.3910765042199845E-2</v>
      </c>
      <c r="AV48" s="167">
        <f t="shared" si="82"/>
        <v>1.4737903621018228E-2</v>
      </c>
      <c r="AW48" s="167">
        <f t="shared" si="82"/>
        <v>1.7660920228695878E-2</v>
      </c>
      <c r="AX48" s="189">
        <f t="shared" si="82"/>
        <v>1.4545298121426631E-2</v>
      </c>
      <c r="AY48" s="167">
        <f t="shared" si="82"/>
        <v>1.6785711952082744E-2</v>
      </c>
      <c r="AZ48" s="167">
        <f t="shared" ref="AZ48" si="89">AZ26/3.673</f>
        <v>2.8634315273618288E-2</v>
      </c>
    </row>
    <row r="49" spans="5:5" ht="13.5" thickTop="1" x14ac:dyDescent="0.2"/>
    <row r="50" spans="5:5" x14ac:dyDescent="0.2">
      <c r="E50" s="46">
        <f>E8-SUM(S8:V8)</f>
        <v>0</v>
      </c>
    </row>
  </sheetData>
  <sheetProtection algorithmName="SHA-512" hashValue="N+/KjvuM1hmyKBPhyWDrLSgcMBv4VCABao87J7/lot8b7sYPpfJPHRy1spgGGVsJePY3T9vpiZAqdNgRf3CiQA==" saltValue="a+j4Qm4hH9L34graMPxPww==" spinCount="100000" sheet="1" objects="1" scenarios="1"/>
  <phoneticPr fontId="4" type="noConversion"/>
  <pageMargins left="0.70866141732283472" right="0.70866141732283472" top="0.74803149606299213" bottom="0.74803149606299213" header="0.31496062992125984" footer="0.31496062992125984"/>
  <pageSetup paperSize="9" orientation="portrait" r:id="rId1"/>
  <headerFooter>
    <oddHeader>&amp;L&amp;"arial"&amp;10&amp;K737373 ADNOC Classification: Public&amp;1#_x000D_</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29F25B-EFC3-452A-B72E-62096ECC57AE}">
  <sheetPr>
    <pageSetUpPr autoPageBreaks="0" fitToPage="1"/>
  </sheetPr>
  <dimension ref="B1:BA134"/>
  <sheetViews>
    <sheetView showGridLines="0" zoomScale="120" zoomScaleNormal="120" workbookViewId="0">
      <pane xSplit="4" ySplit="7" topLeftCell="AU8" activePane="bottomRight" state="frozen"/>
      <selection activeCell="E8" sqref="E8"/>
      <selection pane="topRight" activeCell="E8" sqref="E8"/>
      <selection pane="bottomLeft" activeCell="E8" sqref="E8"/>
      <selection pane="bottomRight" activeCell="B1" sqref="B1"/>
    </sheetView>
  </sheetViews>
  <sheetFormatPr defaultColWidth="9.59765625" defaultRowHeight="12.75" x14ac:dyDescent="0.2"/>
  <cols>
    <col min="1" max="1" width="3" style="8" customWidth="1"/>
    <col min="2" max="2" width="81" style="8" customWidth="1"/>
    <col min="3" max="4" width="13" style="8" hidden="1" customWidth="1"/>
    <col min="5" max="12" width="13" style="8" customWidth="1"/>
    <col min="13" max="17" width="13" style="8" hidden="1" customWidth="1"/>
    <col min="18" max="52" width="13" style="8" customWidth="1"/>
    <col min="53" max="16384" width="9.59765625" style="8"/>
  </cols>
  <sheetData>
    <row r="1" spans="2:52" s="6" customFormat="1" x14ac:dyDescent="0.2">
      <c r="B1" s="4" t="s">
        <v>303</v>
      </c>
    </row>
    <row r="2" spans="2:52" s="6" customFormat="1" x14ac:dyDescent="0.2"/>
    <row r="3" spans="2:52" s="6" customFormat="1" ht="18.75" x14ac:dyDescent="0.25">
      <c r="B3" s="15" t="s">
        <v>7</v>
      </c>
    </row>
    <row r="4" spans="2:52" s="6" customFormat="1" ht="24.95" customHeight="1" thickBot="1" x14ac:dyDescent="0.25">
      <c r="B4" s="17"/>
      <c r="C4" s="17"/>
      <c r="D4" s="17"/>
      <c r="E4" s="17"/>
      <c r="F4" s="17"/>
      <c r="G4" s="17"/>
      <c r="H4" s="17"/>
      <c r="I4" s="17"/>
      <c r="J4" s="17"/>
      <c r="K4" s="17"/>
      <c r="L4" s="17"/>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c r="AZ4" s="17"/>
    </row>
    <row r="5" spans="2:52" ht="14.1" customHeight="1" x14ac:dyDescent="0.2"/>
    <row r="6" spans="2:52" ht="14.1" customHeight="1" x14ac:dyDescent="0.2"/>
    <row r="7" spans="2:52" ht="14.1" customHeight="1" x14ac:dyDescent="0.2">
      <c r="B7" s="18" t="s">
        <v>13</v>
      </c>
      <c r="C7" s="19">
        <v>2016</v>
      </c>
      <c r="D7" s="19">
        <v>2017</v>
      </c>
      <c r="E7" s="19">
        <v>2018</v>
      </c>
      <c r="F7" s="19">
        <v>2019</v>
      </c>
      <c r="G7" s="19">
        <v>2020</v>
      </c>
      <c r="H7" s="19">
        <v>2021</v>
      </c>
      <c r="I7" s="19">
        <v>2022</v>
      </c>
      <c r="J7" s="19">
        <v>2023</v>
      </c>
      <c r="K7" s="19">
        <v>2024</v>
      </c>
      <c r="L7" s="218">
        <v>2025</v>
      </c>
      <c r="S7" s="22" t="s">
        <v>14</v>
      </c>
      <c r="T7" s="21" t="s">
        <v>274</v>
      </c>
      <c r="U7" s="21" t="s">
        <v>275</v>
      </c>
      <c r="V7" s="218">
        <v>2018</v>
      </c>
      <c r="W7" s="22" t="s">
        <v>18</v>
      </c>
      <c r="X7" s="21" t="s">
        <v>276</v>
      </c>
      <c r="Y7" s="21" t="s">
        <v>277</v>
      </c>
      <c r="Z7" s="218">
        <v>2019</v>
      </c>
      <c r="AA7" s="22" t="s">
        <v>22</v>
      </c>
      <c r="AB7" s="21" t="s">
        <v>278</v>
      </c>
      <c r="AC7" s="21" t="s">
        <v>279</v>
      </c>
      <c r="AD7" s="218">
        <v>2020</v>
      </c>
      <c r="AE7" s="22" t="s">
        <v>26</v>
      </c>
      <c r="AF7" s="21" t="s">
        <v>280</v>
      </c>
      <c r="AG7" s="21" t="s">
        <v>281</v>
      </c>
      <c r="AH7" s="218">
        <v>2021</v>
      </c>
      <c r="AI7" s="22" t="s">
        <v>30</v>
      </c>
      <c r="AJ7" s="21" t="s">
        <v>282</v>
      </c>
      <c r="AK7" s="21" t="s">
        <v>283</v>
      </c>
      <c r="AL7" s="218">
        <v>2022</v>
      </c>
      <c r="AM7" s="22" t="s">
        <v>34</v>
      </c>
      <c r="AN7" s="21" t="s">
        <v>284</v>
      </c>
      <c r="AO7" s="21" t="s">
        <v>285</v>
      </c>
      <c r="AP7" s="218">
        <v>2023</v>
      </c>
      <c r="AQ7" s="22" t="s">
        <v>38</v>
      </c>
      <c r="AR7" s="21" t="s">
        <v>265</v>
      </c>
      <c r="AS7" s="21" t="s">
        <v>266</v>
      </c>
      <c r="AT7" s="218">
        <v>2024</v>
      </c>
      <c r="AU7" s="20" t="s">
        <v>263</v>
      </c>
      <c r="AV7" s="21" t="s">
        <v>286</v>
      </c>
      <c r="AW7" s="21" t="s">
        <v>293</v>
      </c>
      <c r="AX7" s="218">
        <v>2025</v>
      </c>
      <c r="AY7" s="20" t="s">
        <v>299</v>
      </c>
      <c r="AZ7" s="20" t="s">
        <v>308</v>
      </c>
    </row>
    <row r="8" spans="2:52" s="5" customFormat="1" ht="14.1" customHeight="1" x14ac:dyDescent="0.2">
      <c r="B8" s="5" t="s">
        <v>157</v>
      </c>
      <c r="C8" s="34"/>
      <c r="D8" s="34"/>
      <c r="E8" s="34"/>
      <c r="F8" s="34"/>
      <c r="G8" s="34"/>
      <c r="H8" s="34"/>
      <c r="I8" s="34"/>
      <c r="J8" s="34"/>
      <c r="K8" s="34"/>
      <c r="L8" s="111"/>
      <c r="S8" s="110"/>
      <c r="T8" s="34"/>
      <c r="U8" s="34"/>
      <c r="V8" s="111"/>
      <c r="W8" s="110"/>
      <c r="X8" s="34"/>
      <c r="Y8" s="34"/>
      <c r="Z8" s="111"/>
      <c r="AA8" s="110"/>
      <c r="AB8" s="34"/>
      <c r="AC8" s="34"/>
      <c r="AD8" s="111"/>
      <c r="AE8" s="110"/>
      <c r="AF8" s="34"/>
      <c r="AG8" s="34"/>
      <c r="AH8" s="111"/>
      <c r="AI8" s="110"/>
      <c r="AJ8" s="34"/>
      <c r="AK8" s="34"/>
      <c r="AL8" s="111"/>
      <c r="AM8" s="110"/>
      <c r="AN8" s="34"/>
      <c r="AO8" s="34"/>
      <c r="AP8" s="111"/>
      <c r="AQ8" s="110"/>
      <c r="AR8" s="34"/>
      <c r="AS8" s="34"/>
      <c r="AT8" s="111"/>
      <c r="AU8" s="34"/>
      <c r="AV8" s="34"/>
      <c r="AW8" s="34"/>
      <c r="AX8" s="111"/>
      <c r="AY8" s="34"/>
      <c r="AZ8" s="34"/>
    </row>
    <row r="9" spans="2:52" s="5" customFormat="1" ht="14.1" customHeight="1" x14ac:dyDescent="0.2">
      <c r="B9" s="8" t="s">
        <v>158</v>
      </c>
      <c r="C9" s="32">
        <v>1780.96</v>
      </c>
      <c r="D9" s="32">
        <v>1804.2070000000001</v>
      </c>
      <c r="E9" s="32">
        <v>2128.1529999999998</v>
      </c>
      <c r="F9" s="32">
        <v>2217.6840000000002</v>
      </c>
      <c r="G9" s="32">
        <v>2432.364</v>
      </c>
      <c r="H9" s="32">
        <v>2252.4110000000001</v>
      </c>
      <c r="I9" s="32">
        <v>2748.5079999999998</v>
      </c>
      <c r="J9" s="32">
        <v>2649.326</v>
      </c>
      <c r="K9" s="32">
        <v>2755.6770000000001</v>
      </c>
      <c r="L9" s="109">
        <v>3173.933</v>
      </c>
      <c r="S9" s="108">
        <v>542.154</v>
      </c>
      <c r="T9" s="32">
        <v>1124.2650000000001</v>
      </c>
      <c r="U9" s="32">
        <v>1682.3489999999999</v>
      </c>
      <c r="V9" s="109">
        <v>2128.1529999999998</v>
      </c>
      <c r="W9" s="108">
        <v>577.93299999999999</v>
      </c>
      <c r="X9" s="32">
        <v>1172.8240000000001</v>
      </c>
      <c r="Y9" s="32">
        <v>1721.354</v>
      </c>
      <c r="Z9" s="109">
        <v>2217.6840000000002</v>
      </c>
      <c r="AA9" s="108">
        <v>399.517</v>
      </c>
      <c r="AB9" s="32">
        <v>910.27800000000002</v>
      </c>
      <c r="AC9" s="32">
        <v>1581.1990000000001</v>
      </c>
      <c r="AD9" s="109">
        <v>2432.364</v>
      </c>
      <c r="AE9" s="108">
        <v>630.73500000000001</v>
      </c>
      <c r="AF9" s="32">
        <v>1152.1379999999999</v>
      </c>
      <c r="AG9" s="32">
        <v>1681.144</v>
      </c>
      <c r="AH9" s="109">
        <v>2252.4110000000001</v>
      </c>
      <c r="AI9" s="108">
        <v>670.68899999999996</v>
      </c>
      <c r="AJ9" s="32">
        <v>1561.8430000000001</v>
      </c>
      <c r="AK9" s="32">
        <v>2328.607</v>
      </c>
      <c r="AL9" s="109">
        <v>2748.5079999999998</v>
      </c>
      <c r="AM9" s="108">
        <v>546.24</v>
      </c>
      <c r="AN9" s="32">
        <v>1116.7929999999999</v>
      </c>
      <c r="AO9" s="32">
        <v>1977.7619999999999</v>
      </c>
      <c r="AP9" s="109">
        <v>2649.326</v>
      </c>
      <c r="AQ9" s="108">
        <v>573.99699999999996</v>
      </c>
      <c r="AR9" s="32">
        <v>1281.5139999999999</v>
      </c>
      <c r="AS9" s="32">
        <v>2073.5540000000001</v>
      </c>
      <c r="AT9" s="109">
        <v>2755.6770000000001</v>
      </c>
      <c r="AU9" s="32">
        <v>720.05799999999999</v>
      </c>
      <c r="AV9" s="32">
        <v>1488.9010000000001</v>
      </c>
      <c r="AW9" s="32">
        <v>2415.3739999999998</v>
      </c>
      <c r="AX9" s="109">
        <v>3173.933</v>
      </c>
      <c r="AY9" s="32">
        <v>872.66300000000001</v>
      </c>
      <c r="AZ9" s="32">
        <v>2366.5619999999999</v>
      </c>
    </row>
    <row r="10" spans="2:52" s="5" customFormat="1" ht="14.1" customHeight="1" x14ac:dyDescent="0.2">
      <c r="B10" s="8"/>
      <c r="C10" s="32"/>
      <c r="D10" s="32"/>
      <c r="E10" s="32"/>
      <c r="F10" s="32"/>
      <c r="G10" s="32"/>
      <c r="H10" s="32"/>
      <c r="I10" s="32"/>
      <c r="J10" s="32"/>
      <c r="K10" s="32"/>
      <c r="L10" s="109"/>
      <c r="S10" s="108"/>
      <c r="T10" s="32"/>
      <c r="U10" s="32"/>
      <c r="V10" s="109"/>
      <c r="W10" s="108"/>
      <c r="X10" s="32"/>
      <c r="Y10" s="32"/>
      <c r="Z10" s="109"/>
      <c r="AA10" s="108"/>
      <c r="AB10" s="32"/>
      <c r="AC10" s="32"/>
      <c r="AD10" s="109"/>
      <c r="AE10" s="108"/>
      <c r="AF10" s="32"/>
      <c r="AG10" s="32"/>
      <c r="AH10" s="109"/>
      <c r="AI10" s="108"/>
      <c r="AJ10" s="32"/>
      <c r="AK10" s="32"/>
      <c r="AL10" s="109"/>
      <c r="AM10" s="108"/>
      <c r="AN10" s="32"/>
      <c r="AO10" s="32"/>
      <c r="AP10" s="109"/>
      <c r="AQ10" s="108"/>
      <c r="AR10" s="32"/>
      <c r="AS10" s="32"/>
      <c r="AT10" s="109"/>
      <c r="AU10" s="32"/>
      <c r="AV10" s="32"/>
      <c r="AW10" s="32"/>
      <c r="AX10" s="109"/>
      <c r="AY10" s="32"/>
      <c r="AZ10" s="32"/>
    </row>
    <row r="11" spans="2:52" s="5" customFormat="1" ht="14.1" customHeight="1" x14ac:dyDescent="0.2">
      <c r="B11" s="164" t="s">
        <v>159</v>
      </c>
      <c r="C11" s="34"/>
      <c r="D11" s="34"/>
      <c r="E11" s="34"/>
      <c r="F11" s="34"/>
      <c r="G11" s="34"/>
      <c r="H11" s="34"/>
      <c r="I11" s="34"/>
      <c r="J11" s="34"/>
      <c r="K11" s="34"/>
      <c r="L11" s="111"/>
      <c r="S11" s="110"/>
      <c r="T11" s="34"/>
      <c r="U11" s="34"/>
      <c r="V11" s="111"/>
      <c r="W11" s="110"/>
      <c r="X11" s="34"/>
      <c r="Y11" s="34"/>
      <c r="Z11" s="111"/>
      <c r="AA11" s="110"/>
      <c r="AB11" s="34"/>
      <c r="AC11" s="34"/>
      <c r="AD11" s="111"/>
      <c r="AE11" s="110"/>
      <c r="AF11" s="34"/>
      <c r="AG11" s="34"/>
      <c r="AH11" s="111"/>
      <c r="AI11" s="110"/>
      <c r="AJ11" s="34"/>
      <c r="AK11" s="34"/>
      <c r="AL11" s="111"/>
      <c r="AM11" s="110"/>
      <c r="AN11" s="34"/>
      <c r="AO11" s="34"/>
      <c r="AP11" s="111"/>
      <c r="AQ11" s="110"/>
      <c r="AR11" s="34"/>
      <c r="AS11" s="34"/>
      <c r="AT11" s="111"/>
      <c r="AU11" s="34"/>
      <c r="AV11" s="34"/>
      <c r="AW11" s="34"/>
      <c r="AX11" s="111"/>
      <c r="AY11" s="34"/>
      <c r="AZ11" s="34"/>
    </row>
    <row r="12" spans="2:52" ht="14.1" customHeight="1" x14ac:dyDescent="0.2">
      <c r="B12" s="8" t="s">
        <v>160</v>
      </c>
      <c r="C12" s="32">
        <v>347.07600000000002</v>
      </c>
      <c r="D12" s="32">
        <v>460.65300000000002</v>
      </c>
      <c r="E12" s="32">
        <v>532.05999999999995</v>
      </c>
      <c r="F12" s="32">
        <v>533.19899999999996</v>
      </c>
      <c r="G12" s="32">
        <v>572.96799999999996</v>
      </c>
      <c r="H12" s="32">
        <v>582.12099999999998</v>
      </c>
      <c r="I12" s="32">
        <v>437.96</v>
      </c>
      <c r="J12" s="32">
        <v>507.10700000000003</v>
      </c>
      <c r="K12" s="32">
        <v>602.18600000000004</v>
      </c>
      <c r="L12" s="109">
        <v>594.22199999999998</v>
      </c>
      <c r="S12" s="108">
        <v>125.18</v>
      </c>
      <c r="T12" s="32">
        <v>252.50399999999999</v>
      </c>
      <c r="U12" s="32">
        <v>379.37599999999998</v>
      </c>
      <c r="V12" s="109">
        <v>532.05999999999995</v>
      </c>
      <c r="W12" s="108">
        <v>127.65300000000001</v>
      </c>
      <c r="X12" s="32">
        <v>254.887</v>
      </c>
      <c r="Y12" s="32">
        <v>387.20499999999998</v>
      </c>
      <c r="Z12" s="109">
        <v>533.19899999999996</v>
      </c>
      <c r="AA12" s="108">
        <v>131.697</v>
      </c>
      <c r="AB12" s="32">
        <v>263.108</v>
      </c>
      <c r="AC12" s="32">
        <v>426.50299999999999</v>
      </c>
      <c r="AD12" s="109">
        <v>572.96799999999996</v>
      </c>
      <c r="AE12" s="108">
        <v>137.34800000000001</v>
      </c>
      <c r="AF12" s="32">
        <v>275.06599999999997</v>
      </c>
      <c r="AG12" s="32">
        <v>418.31599999999997</v>
      </c>
      <c r="AH12" s="109">
        <v>582.12099999999998</v>
      </c>
      <c r="AI12" s="108">
        <v>143.666</v>
      </c>
      <c r="AJ12" s="32">
        <v>292.036</v>
      </c>
      <c r="AK12" s="32">
        <v>316.983</v>
      </c>
      <c r="AL12" s="109">
        <v>437.96</v>
      </c>
      <c r="AM12" s="108">
        <v>118.715</v>
      </c>
      <c r="AN12" s="32">
        <v>247.96799999999999</v>
      </c>
      <c r="AO12" s="32">
        <v>376.423</v>
      </c>
      <c r="AP12" s="109">
        <v>507.10700000000003</v>
      </c>
      <c r="AQ12" s="108">
        <v>130.48099999999999</v>
      </c>
      <c r="AR12" s="32">
        <v>274.01600000000002</v>
      </c>
      <c r="AS12" s="32">
        <v>432.976</v>
      </c>
      <c r="AT12" s="109">
        <v>602.18600000000004</v>
      </c>
      <c r="AU12" s="32">
        <v>159.833</v>
      </c>
      <c r="AV12" s="32">
        <v>326.22500000000002</v>
      </c>
      <c r="AW12" s="32">
        <v>439.71300000000002</v>
      </c>
      <c r="AX12" s="109">
        <v>594.22199999999998</v>
      </c>
      <c r="AY12" s="32">
        <v>140.465</v>
      </c>
      <c r="AZ12" s="32">
        <v>282.11500000000001</v>
      </c>
    </row>
    <row r="13" spans="2:52" ht="14.1" customHeight="1" x14ac:dyDescent="0.2">
      <c r="B13" s="8" t="s">
        <v>161</v>
      </c>
      <c r="C13" s="32">
        <v>0</v>
      </c>
      <c r="D13" s="32">
        <v>0</v>
      </c>
      <c r="E13" s="32">
        <v>0</v>
      </c>
      <c r="F13" s="32">
        <v>4.5250000000000004</v>
      </c>
      <c r="G13" s="32">
        <v>19.193000000000001</v>
      </c>
      <c r="H13" s="32">
        <v>55.445999999999998</v>
      </c>
      <c r="I13" s="32">
        <v>105.971</v>
      </c>
      <c r="J13" s="32">
        <v>146.41200000000001</v>
      </c>
      <c r="K13" s="32">
        <v>151.66900000000001</v>
      </c>
      <c r="L13" s="109">
        <v>151</v>
      </c>
      <c r="S13" s="108">
        <v>0</v>
      </c>
      <c r="T13" s="32">
        <v>0</v>
      </c>
      <c r="U13" s="32">
        <v>0</v>
      </c>
      <c r="V13" s="109">
        <v>0</v>
      </c>
      <c r="W13" s="108">
        <v>0.69399999999999995</v>
      </c>
      <c r="X13" s="32">
        <v>1.41</v>
      </c>
      <c r="Y13" s="32">
        <v>2.1320000000000001</v>
      </c>
      <c r="Z13" s="109">
        <v>4.5250000000000004</v>
      </c>
      <c r="AA13" s="108">
        <v>3.0310000000000001</v>
      </c>
      <c r="AB13" s="32">
        <v>7.7670000000000003</v>
      </c>
      <c r="AC13" s="32">
        <v>12.939</v>
      </c>
      <c r="AD13" s="109">
        <v>19.193000000000001</v>
      </c>
      <c r="AE13" s="108">
        <v>7.7039999999999997</v>
      </c>
      <c r="AF13" s="32">
        <v>16.5</v>
      </c>
      <c r="AG13" s="32">
        <v>29.954000000000001</v>
      </c>
      <c r="AH13" s="109">
        <v>55.445999999999998</v>
      </c>
      <c r="AI13" s="108">
        <v>18.969000000000001</v>
      </c>
      <c r="AJ13" s="32">
        <v>44.935000000000002</v>
      </c>
      <c r="AK13" s="32">
        <v>71.414000000000001</v>
      </c>
      <c r="AL13" s="109">
        <v>105.971</v>
      </c>
      <c r="AM13" s="108">
        <v>29.617999999999999</v>
      </c>
      <c r="AN13" s="32">
        <v>83.27</v>
      </c>
      <c r="AO13" s="32">
        <v>120.79900000000001</v>
      </c>
      <c r="AP13" s="109">
        <v>146.41200000000001</v>
      </c>
      <c r="AQ13" s="108">
        <v>35.618000000000002</v>
      </c>
      <c r="AR13" s="32">
        <v>72.575999999999993</v>
      </c>
      <c r="AS13" s="32">
        <v>110.84</v>
      </c>
      <c r="AT13" s="109">
        <v>151.66900000000001</v>
      </c>
      <c r="AU13" s="32">
        <v>39.283000000000001</v>
      </c>
      <c r="AV13" s="32">
        <v>77.596999999999994</v>
      </c>
      <c r="AW13" s="32">
        <v>115.842</v>
      </c>
      <c r="AX13" s="109">
        <v>151</v>
      </c>
      <c r="AY13" s="32">
        <v>32.014000000000003</v>
      </c>
      <c r="AZ13" s="32">
        <v>71.650999999999996</v>
      </c>
    </row>
    <row r="14" spans="2:52" ht="14.1" customHeight="1" x14ac:dyDescent="0.2">
      <c r="B14" s="8" t="s">
        <v>162</v>
      </c>
      <c r="C14" s="32">
        <v>0</v>
      </c>
      <c r="D14" s="32">
        <v>0</v>
      </c>
      <c r="E14" s="32">
        <v>0</v>
      </c>
      <c r="F14" s="32">
        <v>0</v>
      </c>
      <c r="G14" s="32">
        <v>0</v>
      </c>
      <c r="H14" s="32">
        <v>0</v>
      </c>
      <c r="I14" s="32">
        <v>0</v>
      </c>
      <c r="J14" s="32">
        <v>43.045999999999999</v>
      </c>
      <c r="K14" s="32">
        <v>31.952000000000002</v>
      </c>
      <c r="L14" s="109">
        <v>30.724</v>
      </c>
      <c r="S14" s="108">
        <v>0</v>
      </c>
      <c r="T14" s="32">
        <v>0</v>
      </c>
      <c r="U14" s="32">
        <v>0</v>
      </c>
      <c r="V14" s="109">
        <v>0</v>
      </c>
      <c r="W14" s="108">
        <v>0</v>
      </c>
      <c r="X14" s="32">
        <v>0</v>
      </c>
      <c r="Y14" s="32">
        <v>0</v>
      </c>
      <c r="Z14" s="109">
        <v>0</v>
      </c>
      <c r="AA14" s="108">
        <v>0</v>
      </c>
      <c r="AB14" s="32">
        <v>0</v>
      </c>
      <c r="AC14" s="32">
        <v>0</v>
      </c>
      <c r="AD14" s="109">
        <v>0</v>
      </c>
      <c r="AE14" s="108">
        <v>0</v>
      </c>
      <c r="AF14" s="32">
        <v>0</v>
      </c>
      <c r="AG14" s="32">
        <v>0</v>
      </c>
      <c r="AH14" s="109">
        <v>0</v>
      </c>
      <c r="AI14" s="108">
        <v>0</v>
      </c>
      <c r="AJ14" s="32">
        <v>0</v>
      </c>
      <c r="AK14" s="32">
        <v>0</v>
      </c>
      <c r="AL14" s="109">
        <v>0</v>
      </c>
      <c r="AM14" s="108">
        <v>1.8839999999999999</v>
      </c>
      <c r="AN14" s="32">
        <v>4.7300000000000004</v>
      </c>
      <c r="AO14" s="32">
        <v>7.5439999999999996</v>
      </c>
      <c r="AP14" s="109">
        <v>43.045999999999999</v>
      </c>
      <c r="AQ14" s="108">
        <v>11.273999999999999</v>
      </c>
      <c r="AR14" s="32">
        <v>21.809000000000001</v>
      </c>
      <c r="AS14" s="32">
        <v>32.378999999999998</v>
      </c>
      <c r="AT14" s="109">
        <v>31.952000000000002</v>
      </c>
      <c r="AU14" s="32">
        <v>6.9480000000000004</v>
      </c>
      <c r="AV14" s="32">
        <v>14.404</v>
      </c>
      <c r="AW14" s="32">
        <v>22.297000000000001</v>
      </c>
      <c r="AX14" s="109">
        <v>30.724</v>
      </c>
      <c r="AY14" s="32">
        <v>8.1769999999999996</v>
      </c>
      <c r="AZ14" s="32">
        <v>15.936</v>
      </c>
    </row>
    <row r="15" spans="2:52" ht="14.1" customHeight="1" x14ac:dyDescent="0.2">
      <c r="B15" s="8" t="s">
        <v>163</v>
      </c>
      <c r="C15" s="32">
        <v>22.238</v>
      </c>
      <c r="D15" s="32">
        <v>69.165999999999997</v>
      </c>
      <c r="E15" s="32">
        <v>11.15</v>
      </c>
      <c r="F15" s="32">
        <v>18.427</v>
      </c>
      <c r="G15" s="32">
        <v>70.352000000000004</v>
      </c>
      <c r="H15" s="32">
        <v>30.209</v>
      </c>
      <c r="I15" s="32">
        <v>20.350999999999999</v>
      </c>
      <c r="J15" s="32">
        <v>27.765999999999998</v>
      </c>
      <c r="K15" s="32">
        <v>55.237000000000002</v>
      </c>
      <c r="L15" s="109">
        <v>232.43100000000001</v>
      </c>
      <c r="S15" s="108">
        <v>1.4019999999999999</v>
      </c>
      <c r="T15" s="32">
        <v>1.32</v>
      </c>
      <c r="U15" s="32">
        <v>2.0750000000000002</v>
      </c>
      <c r="V15" s="109">
        <v>11.15</v>
      </c>
      <c r="W15" s="108">
        <v>4.47</v>
      </c>
      <c r="X15" s="32">
        <v>9.5860000000000003</v>
      </c>
      <c r="Y15" s="32">
        <v>0</v>
      </c>
      <c r="Z15" s="109">
        <v>18.427</v>
      </c>
      <c r="AA15" s="108">
        <v>13.417</v>
      </c>
      <c r="AB15" s="32">
        <v>0</v>
      </c>
      <c r="AC15" s="32">
        <v>0</v>
      </c>
      <c r="AD15" s="109">
        <v>70.352000000000004</v>
      </c>
      <c r="AE15" s="108">
        <v>1.341</v>
      </c>
      <c r="AF15" s="32">
        <v>18.474</v>
      </c>
      <c r="AG15" s="32">
        <v>23.923999999999999</v>
      </c>
      <c r="AH15" s="109">
        <v>30.209</v>
      </c>
      <c r="AI15" s="108">
        <v>4.8109999999999999</v>
      </c>
      <c r="AJ15" s="32">
        <v>16.571999999999999</v>
      </c>
      <c r="AK15" s="32">
        <v>16.588999999999999</v>
      </c>
      <c r="AL15" s="109">
        <v>20.350999999999999</v>
      </c>
      <c r="AM15" s="108">
        <v>6.5069999999999997</v>
      </c>
      <c r="AN15" s="32">
        <v>13.228</v>
      </c>
      <c r="AO15" s="32">
        <v>22.936</v>
      </c>
      <c r="AP15" s="109">
        <v>27.765999999999998</v>
      </c>
      <c r="AQ15" s="108">
        <v>15.443</v>
      </c>
      <c r="AR15" s="32">
        <v>22.811</v>
      </c>
      <c r="AS15" s="32">
        <v>29.658000000000001</v>
      </c>
      <c r="AT15" s="109">
        <v>55.237000000000002</v>
      </c>
      <c r="AU15" s="32">
        <v>11.27</v>
      </c>
      <c r="AV15" s="32">
        <v>23.341999999999999</v>
      </c>
      <c r="AW15" s="32">
        <v>37.149000000000001</v>
      </c>
      <c r="AX15" s="109">
        <v>232.43100000000001</v>
      </c>
      <c r="AY15" s="32">
        <v>69.325000000000003</v>
      </c>
      <c r="AZ15" s="32">
        <v>139.923</v>
      </c>
    </row>
    <row r="16" spans="2:52" ht="14.1" customHeight="1" x14ac:dyDescent="0.2">
      <c r="B16" s="8" t="s">
        <v>270</v>
      </c>
      <c r="C16" s="32"/>
      <c r="D16" s="32"/>
      <c r="E16" s="32">
        <v>0</v>
      </c>
      <c r="F16" s="32">
        <v>0</v>
      </c>
      <c r="G16" s="32">
        <v>0</v>
      </c>
      <c r="H16" s="32">
        <v>0</v>
      </c>
      <c r="I16" s="32">
        <v>0</v>
      </c>
      <c r="J16" s="32">
        <v>0</v>
      </c>
      <c r="K16" s="32">
        <v>0</v>
      </c>
      <c r="L16" s="109">
        <v>0</v>
      </c>
      <c r="S16" s="108">
        <v>0</v>
      </c>
      <c r="T16" s="32">
        <v>0</v>
      </c>
      <c r="U16" s="32">
        <v>0</v>
      </c>
      <c r="V16" s="109">
        <v>0</v>
      </c>
      <c r="W16" s="108">
        <v>0</v>
      </c>
      <c r="X16" s="32">
        <v>0</v>
      </c>
      <c r="Y16" s="32">
        <v>17.343</v>
      </c>
      <c r="Z16" s="109">
        <v>0</v>
      </c>
      <c r="AA16" s="108">
        <v>0</v>
      </c>
      <c r="AB16" s="32">
        <v>33.027999999999999</v>
      </c>
      <c r="AC16" s="32">
        <v>63.951000000000001</v>
      </c>
      <c r="AD16" s="109">
        <v>0</v>
      </c>
      <c r="AE16" s="108">
        <v>0</v>
      </c>
      <c r="AF16" s="32">
        <v>0</v>
      </c>
      <c r="AG16" s="32">
        <v>0</v>
      </c>
      <c r="AH16" s="109">
        <v>0</v>
      </c>
      <c r="AI16" s="108">
        <v>0</v>
      </c>
      <c r="AJ16" s="32">
        <v>0</v>
      </c>
      <c r="AK16" s="32">
        <v>0</v>
      </c>
      <c r="AL16" s="109">
        <v>0</v>
      </c>
      <c r="AM16" s="108">
        <v>0</v>
      </c>
      <c r="AN16" s="32">
        <v>0</v>
      </c>
      <c r="AO16" s="32">
        <v>0</v>
      </c>
      <c r="AP16" s="109">
        <v>0</v>
      </c>
      <c r="AQ16" s="108">
        <v>0</v>
      </c>
      <c r="AR16" s="32">
        <v>0</v>
      </c>
      <c r="AS16" s="32">
        <v>0</v>
      </c>
      <c r="AT16" s="109">
        <v>0</v>
      </c>
      <c r="AU16" s="32">
        <v>0</v>
      </c>
      <c r="AV16" s="32">
        <v>0</v>
      </c>
      <c r="AW16" s="32">
        <v>0</v>
      </c>
      <c r="AX16" s="109">
        <v>0</v>
      </c>
      <c r="AY16" s="32">
        <v>0</v>
      </c>
      <c r="AZ16" s="32">
        <v>0</v>
      </c>
    </row>
    <row r="17" spans="2:52" ht="14.1" customHeight="1" x14ac:dyDescent="0.2">
      <c r="B17" s="8" t="s">
        <v>164</v>
      </c>
      <c r="C17" s="32">
        <v>0</v>
      </c>
      <c r="D17" s="32">
        <v>-46.749000000000002</v>
      </c>
      <c r="E17" s="32">
        <v>-85.424000000000007</v>
      </c>
      <c r="F17" s="32">
        <v>-49.970999999999997</v>
      </c>
      <c r="G17" s="32">
        <v>-28.744</v>
      </c>
      <c r="H17" s="32">
        <v>-23.678000000000001</v>
      </c>
      <c r="I17" s="32">
        <v>-11.631</v>
      </c>
      <c r="J17" s="32">
        <v>-5.9249999999999998</v>
      </c>
      <c r="K17" s="32">
        <v>-19.873999999999999</v>
      </c>
      <c r="L17" s="109">
        <v>-4.6150000000000002</v>
      </c>
      <c r="S17" s="108">
        <v>0</v>
      </c>
      <c r="T17" s="32">
        <v>0</v>
      </c>
      <c r="U17" s="32">
        <v>0</v>
      </c>
      <c r="V17" s="109">
        <v>-85.424000000000007</v>
      </c>
      <c r="W17" s="108">
        <v>-25.686</v>
      </c>
      <c r="X17" s="32">
        <v>-30.271999999999998</v>
      </c>
      <c r="Y17" s="32">
        <v>-30.271000000000001</v>
      </c>
      <c r="Z17" s="109">
        <v>-49.970999999999997</v>
      </c>
      <c r="AA17" s="108">
        <v>-3.2050000000000001</v>
      </c>
      <c r="AB17" s="32">
        <v>-4.0380000000000003</v>
      </c>
      <c r="AC17" s="32">
        <v>-23.443000000000001</v>
      </c>
      <c r="AD17" s="109">
        <v>-28.744</v>
      </c>
      <c r="AE17" s="108">
        <v>-10.898</v>
      </c>
      <c r="AF17" s="32">
        <v>-12.298999999999999</v>
      </c>
      <c r="AG17" s="32">
        <v>0</v>
      </c>
      <c r="AH17" s="109">
        <v>-23.678000000000001</v>
      </c>
      <c r="AI17" s="108">
        <v>0</v>
      </c>
      <c r="AJ17" s="32">
        <v>0</v>
      </c>
      <c r="AK17" s="32">
        <v>-3.0590000000000002</v>
      </c>
      <c r="AL17" s="109">
        <v>-11.631</v>
      </c>
      <c r="AM17" s="108">
        <v>-2.2829999999999999</v>
      </c>
      <c r="AN17" s="32">
        <v>-2.6259999999999999</v>
      </c>
      <c r="AO17" s="32">
        <v>-7.383</v>
      </c>
      <c r="AP17" s="109">
        <v>-5.9249999999999998</v>
      </c>
      <c r="AQ17" s="108">
        <v>-2.827</v>
      </c>
      <c r="AR17" s="32">
        <v>-7.4370000000000003</v>
      </c>
      <c r="AS17" s="32">
        <v>-13.413</v>
      </c>
      <c r="AT17" s="109">
        <v>-19.873999999999999</v>
      </c>
      <c r="AU17" s="32">
        <v>0</v>
      </c>
      <c r="AV17" s="32">
        <v>-1.7290000000000001</v>
      </c>
      <c r="AW17" s="32">
        <v>-3.1459999999999999</v>
      </c>
      <c r="AX17" s="109">
        <v>-4.6150000000000002</v>
      </c>
      <c r="AY17" s="32">
        <v>0</v>
      </c>
      <c r="AZ17" s="32">
        <v>-2.2669999999999999</v>
      </c>
    </row>
    <row r="18" spans="2:52" ht="14.1" customHeight="1" x14ac:dyDescent="0.2">
      <c r="B18" s="8" t="s">
        <v>165</v>
      </c>
      <c r="C18" s="32">
        <v>29.484999999999999</v>
      </c>
      <c r="D18" s="32">
        <v>26.314</v>
      </c>
      <c r="E18" s="32">
        <v>24.759</v>
      </c>
      <c r="F18" s="32">
        <v>23.172000000000001</v>
      </c>
      <c r="G18" s="32">
        <v>25.291</v>
      </c>
      <c r="H18" s="32">
        <v>23.82</v>
      </c>
      <c r="I18" s="32">
        <v>29.053000000000001</v>
      </c>
      <c r="J18" s="32">
        <v>30.989000000000001</v>
      </c>
      <c r="K18" s="32">
        <v>31.157</v>
      </c>
      <c r="L18" s="109">
        <v>36.133000000000003</v>
      </c>
      <c r="S18" s="108">
        <v>6.016</v>
      </c>
      <c r="T18" s="32">
        <v>12.384</v>
      </c>
      <c r="U18" s="32">
        <v>18.606000000000002</v>
      </c>
      <c r="V18" s="109">
        <v>24.759</v>
      </c>
      <c r="W18" s="108">
        <v>5.9180000000000001</v>
      </c>
      <c r="X18" s="32">
        <v>11.787000000000001</v>
      </c>
      <c r="Y18" s="32">
        <v>17.553000000000001</v>
      </c>
      <c r="Z18" s="109">
        <v>23.172000000000001</v>
      </c>
      <c r="AA18" s="108">
        <v>6.0780000000000003</v>
      </c>
      <c r="AB18" s="32">
        <v>11.927</v>
      </c>
      <c r="AC18" s="32">
        <v>32.85</v>
      </c>
      <c r="AD18" s="109">
        <v>25.291</v>
      </c>
      <c r="AE18" s="108">
        <v>6.2919999999999998</v>
      </c>
      <c r="AF18" s="32">
        <v>12.865</v>
      </c>
      <c r="AG18" s="32">
        <v>19.712</v>
      </c>
      <c r="AH18" s="109">
        <v>23.82</v>
      </c>
      <c r="AI18" s="108">
        <v>8.6359999999999992</v>
      </c>
      <c r="AJ18" s="32">
        <v>15.271000000000001</v>
      </c>
      <c r="AK18" s="32">
        <v>22.151</v>
      </c>
      <c r="AL18" s="109">
        <v>29.053000000000001</v>
      </c>
      <c r="AM18" s="108">
        <v>9.1850000000000005</v>
      </c>
      <c r="AN18" s="32">
        <v>17.638000000000002</v>
      </c>
      <c r="AO18" s="32">
        <v>25.442</v>
      </c>
      <c r="AP18" s="109">
        <v>30.989000000000001</v>
      </c>
      <c r="AQ18" s="108">
        <v>8.2390000000000008</v>
      </c>
      <c r="AR18" s="32">
        <v>15.856999999999999</v>
      </c>
      <c r="AS18" s="32">
        <v>23.622</v>
      </c>
      <c r="AT18" s="109">
        <v>31.157</v>
      </c>
      <c r="AU18" s="32">
        <v>7.907</v>
      </c>
      <c r="AV18" s="32">
        <v>18.87</v>
      </c>
      <c r="AW18" s="32">
        <v>27.765999999999998</v>
      </c>
      <c r="AX18" s="109">
        <v>36.133000000000003</v>
      </c>
      <c r="AY18" s="32">
        <v>7.4089999999999998</v>
      </c>
      <c r="AZ18" s="32">
        <v>15.132</v>
      </c>
    </row>
    <row r="19" spans="2:52" ht="14.1" customHeight="1" x14ac:dyDescent="0.2">
      <c r="B19" s="8" t="s">
        <v>294</v>
      </c>
      <c r="C19" s="32">
        <v>-3.1040000000000001</v>
      </c>
      <c r="D19" s="32">
        <v>-7.2999999999999995E-2</v>
      </c>
      <c r="E19" s="32">
        <v>-7.4880000000000004</v>
      </c>
      <c r="F19" s="32">
        <v>2.8000000000000001E-2</v>
      </c>
      <c r="G19" s="32">
        <v>0.18</v>
      </c>
      <c r="H19" s="32">
        <v>-3.1E-2</v>
      </c>
      <c r="I19" s="32">
        <v>-2.9630000000000001</v>
      </c>
      <c r="J19" s="32">
        <v>-2.6080000000000001</v>
      </c>
      <c r="K19" s="32">
        <v>-8.4670000000000005</v>
      </c>
      <c r="L19" s="109">
        <v>-43.051000000000002</v>
      </c>
      <c r="S19" s="108">
        <v>0</v>
      </c>
      <c r="T19" s="32">
        <v>-2.8</v>
      </c>
      <c r="U19" s="32">
        <v>-2.7679999999999998</v>
      </c>
      <c r="V19" s="109">
        <v>-7.4880000000000004</v>
      </c>
      <c r="W19" s="108">
        <v>0.27200000000000002</v>
      </c>
      <c r="X19" s="32">
        <v>0.27300000000000002</v>
      </c>
      <c r="Y19" s="32">
        <v>0.27300000000000002</v>
      </c>
      <c r="Z19" s="109">
        <v>2.8000000000000001E-2</v>
      </c>
      <c r="AA19" s="108">
        <v>0</v>
      </c>
      <c r="AB19" s="32">
        <v>0</v>
      </c>
      <c r="AC19" s="32">
        <v>-1.1120000000000001</v>
      </c>
      <c r="AD19" s="109">
        <v>0.18</v>
      </c>
      <c r="AE19" s="108">
        <v>-0.253</v>
      </c>
      <c r="AF19" s="32">
        <v>-6.0999999999999999E-2</v>
      </c>
      <c r="AG19" s="32">
        <v>-6.0999999999999999E-2</v>
      </c>
      <c r="AH19" s="109">
        <v>-3.1E-2</v>
      </c>
      <c r="AI19" s="108">
        <v>0</v>
      </c>
      <c r="AJ19" s="32">
        <v>0</v>
      </c>
      <c r="AK19" s="32">
        <v>-2.9630000000000001</v>
      </c>
      <c r="AL19" s="109">
        <v>-2.9630000000000001</v>
      </c>
      <c r="AM19" s="108">
        <v>0.78600000000000003</v>
      </c>
      <c r="AN19" s="32">
        <v>0.81</v>
      </c>
      <c r="AO19" s="32">
        <v>-2.2570000000000001</v>
      </c>
      <c r="AP19" s="109">
        <v>-2.6080000000000001</v>
      </c>
      <c r="AQ19" s="108">
        <v>-17.055</v>
      </c>
      <c r="AR19" s="32">
        <v>-17.096</v>
      </c>
      <c r="AS19" s="32">
        <v>-19.84</v>
      </c>
      <c r="AT19" s="109">
        <v>-8.4670000000000005</v>
      </c>
      <c r="AU19" s="32">
        <v>-1.2E-2</v>
      </c>
      <c r="AV19" s="32">
        <v>0.52200000000000002</v>
      </c>
      <c r="AW19" s="32">
        <v>-13.409000000000001</v>
      </c>
      <c r="AX19" s="109">
        <v>-43.051000000000002</v>
      </c>
      <c r="AY19" s="32">
        <v>-4.2999999999999997E-2</v>
      </c>
      <c r="AZ19" s="32">
        <v>-12.369</v>
      </c>
    </row>
    <row r="20" spans="2:52" ht="14.1" customHeight="1" x14ac:dyDescent="0.2">
      <c r="B20" s="8" t="s">
        <v>166</v>
      </c>
      <c r="C20" s="32">
        <v>0</v>
      </c>
      <c r="D20" s="32">
        <v>0</v>
      </c>
      <c r="E20" s="32">
        <v>0</v>
      </c>
      <c r="F20" s="32">
        <v>46.853000000000002</v>
      </c>
      <c r="G20" s="32">
        <v>190.88200000000001</v>
      </c>
      <c r="H20" s="32">
        <v>1.6739999999999999</v>
      </c>
      <c r="I20" s="32">
        <v>8.0749999999999993</v>
      </c>
      <c r="J20" s="32">
        <v>5.1520000000000001</v>
      </c>
      <c r="K20" s="32">
        <v>5.7480000000000002</v>
      </c>
      <c r="L20" s="109">
        <v>2.8119999999999998</v>
      </c>
      <c r="S20" s="108">
        <v>0</v>
      </c>
      <c r="T20" s="32">
        <v>0</v>
      </c>
      <c r="U20" s="32">
        <v>0</v>
      </c>
      <c r="V20" s="109">
        <v>0</v>
      </c>
      <c r="W20" s="108">
        <v>0</v>
      </c>
      <c r="X20" s="32">
        <v>28.728000000000002</v>
      </c>
      <c r="Y20" s="32">
        <v>28.728000000000002</v>
      </c>
      <c r="Z20" s="109">
        <v>46.853000000000002</v>
      </c>
      <c r="AA20" s="108">
        <v>0</v>
      </c>
      <c r="AB20" s="32">
        <v>26.521999999999998</v>
      </c>
      <c r="AC20" s="32">
        <v>190.88200000000001</v>
      </c>
      <c r="AD20" s="109">
        <v>190.88200000000001</v>
      </c>
      <c r="AE20" s="108">
        <v>1.403</v>
      </c>
      <c r="AF20" s="32">
        <v>1.403</v>
      </c>
      <c r="AG20" s="32">
        <v>1.403</v>
      </c>
      <c r="AH20" s="109">
        <v>1.6739999999999999</v>
      </c>
      <c r="AI20" s="108">
        <v>1.8839999999999999</v>
      </c>
      <c r="AJ20" s="32">
        <v>1.8839999999999999</v>
      </c>
      <c r="AK20" s="32">
        <v>2.6850000000000001</v>
      </c>
      <c r="AL20" s="109">
        <v>8.0749999999999993</v>
      </c>
      <c r="AM20" s="108">
        <v>0</v>
      </c>
      <c r="AN20" s="32">
        <v>1.919</v>
      </c>
      <c r="AO20" s="32">
        <v>4.0220000000000002</v>
      </c>
      <c r="AP20" s="109">
        <v>5.1520000000000001</v>
      </c>
      <c r="AQ20" s="108">
        <v>0</v>
      </c>
      <c r="AR20" s="32">
        <v>9.69</v>
      </c>
      <c r="AS20" s="32">
        <v>11.534000000000001</v>
      </c>
      <c r="AT20" s="109">
        <v>5.7480000000000002</v>
      </c>
      <c r="AU20" s="32">
        <v>0</v>
      </c>
      <c r="AV20" s="32">
        <v>2.1309999999999998</v>
      </c>
      <c r="AW20" s="32">
        <v>2.1309999999999998</v>
      </c>
      <c r="AX20" s="109">
        <v>2.8119999999999998</v>
      </c>
      <c r="AY20" s="32">
        <v>0.69599999999999995</v>
      </c>
      <c r="AZ20" s="32">
        <v>8.4830000000000005</v>
      </c>
    </row>
    <row r="21" spans="2:52" ht="14.1" customHeight="1" x14ac:dyDescent="0.2">
      <c r="B21" s="8" t="s">
        <v>167</v>
      </c>
      <c r="C21" s="32">
        <v>0</v>
      </c>
      <c r="D21" s="32">
        <v>0</v>
      </c>
      <c r="E21" s="32">
        <v>104.541</v>
      </c>
      <c r="F21" s="32">
        <v>-104.541</v>
      </c>
      <c r="G21" s="32">
        <v>0</v>
      </c>
      <c r="H21" s="32">
        <v>-1.373</v>
      </c>
      <c r="I21" s="32">
        <v>0</v>
      </c>
      <c r="J21" s="32">
        <v>0</v>
      </c>
      <c r="K21" s="32">
        <v>0</v>
      </c>
      <c r="L21" s="109">
        <v>0</v>
      </c>
      <c r="S21" s="108">
        <v>0</v>
      </c>
      <c r="T21" s="32">
        <v>0</v>
      </c>
      <c r="U21" s="32">
        <v>0</v>
      </c>
      <c r="V21" s="109">
        <v>104.541</v>
      </c>
      <c r="W21" s="108">
        <v>-104.541</v>
      </c>
      <c r="X21" s="32">
        <v>-104.541</v>
      </c>
      <c r="Y21" s="32">
        <v>-104.541</v>
      </c>
      <c r="Z21" s="109">
        <v>-104.541</v>
      </c>
      <c r="AA21" s="108">
        <v>37.231000000000002</v>
      </c>
      <c r="AB21" s="32">
        <v>0</v>
      </c>
      <c r="AC21" s="32">
        <v>0</v>
      </c>
      <c r="AD21" s="109">
        <v>0</v>
      </c>
      <c r="AE21" s="108">
        <v>0</v>
      </c>
      <c r="AF21" s="32">
        <v>0</v>
      </c>
      <c r="AG21" s="32">
        <v>0</v>
      </c>
      <c r="AH21" s="109">
        <v>-1.373</v>
      </c>
      <c r="AI21" s="108">
        <v>0</v>
      </c>
      <c r="AJ21" s="32">
        <v>0</v>
      </c>
      <c r="AK21" s="32">
        <v>0</v>
      </c>
      <c r="AL21" s="109">
        <v>0</v>
      </c>
      <c r="AM21" s="108">
        <v>0</v>
      </c>
      <c r="AN21" s="32">
        <v>0</v>
      </c>
      <c r="AO21" s="32">
        <v>0</v>
      </c>
      <c r="AP21" s="109">
        <v>0</v>
      </c>
      <c r="AQ21" s="108">
        <v>0</v>
      </c>
      <c r="AR21" s="32">
        <v>0</v>
      </c>
      <c r="AS21" s="32">
        <v>0</v>
      </c>
      <c r="AT21" s="109">
        <v>0</v>
      </c>
      <c r="AU21" s="32">
        <v>0</v>
      </c>
      <c r="AV21" s="32">
        <v>0</v>
      </c>
      <c r="AW21" s="32">
        <v>0</v>
      </c>
      <c r="AX21" s="109">
        <v>0</v>
      </c>
      <c r="AY21" s="32">
        <v>0</v>
      </c>
      <c r="AZ21" s="32">
        <v>0</v>
      </c>
    </row>
    <row r="22" spans="2:52" ht="14.1" customHeight="1" x14ac:dyDescent="0.2">
      <c r="B22" s="8" t="s">
        <v>269</v>
      </c>
      <c r="C22" s="32"/>
      <c r="D22" s="32"/>
      <c r="E22" s="32">
        <v>0</v>
      </c>
      <c r="F22" s="32">
        <v>0</v>
      </c>
      <c r="G22" s="32">
        <v>0</v>
      </c>
      <c r="H22" s="32">
        <v>0</v>
      </c>
      <c r="I22" s="32">
        <v>0</v>
      </c>
      <c r="J22" s="32">
        <v>0</v>
      </c>
      <c r="K22" s="32">
        <v>0</v>
      </c>
      <c r="L22" s="109">
        <v>0</v>
      </c>
      <c r="S22" s="108">
        <v>0</v>
      </c>
      <c r="T22" s="32">
        <v>0</v>
      </c>
      <c r="U22" s="32">
        <v>0</v>
      </c>
      <c r="V22" s="109">
        <v>0</v>
      </c>
      <c r="W22" s="108">
        <v>0</v>
      </c>
      <c r="X22" s="32">
        <v>0</v>
      </c>
      <c r="Y22" s="32">
        <v>0</v>
      </c>
      <c r="Z22" s="109">
        <v>0</v>
      </c>
      <c r="AA22" s="108">
        <v>0</v>
      </c>
      <c r="AB22" s="32">
        <v>0</v>
      </c>
      <c r="AC22" s="32">
        <v>0</v>
      </c>
      <c r="AD22" s="109">
        <v>0</v>
      </c>
      <c r="AE22" s="108">
        <v>0</v>
      </c>
      <c r="AF22" s="32">
        <v>0</v>
      </c>
      <c r="AG22" s="32">
        <v>-21.242999999999999</v>
      </c>
      <c r="AH22" s="109">
        <v>0</v>
      </c>
      <c r="AI22" s="108">
        <v>0</v>
      </c>
      <c r="AJ22" s="32">
        <v>0</v>
      </c>
      <c r="AK22" s="32">
        <v>0</v>
      </c>
      <c r="AL22" s="109">
        <v>0</v>
      </c>
      <c r="AM22" s="108">
        <v>0</v>
      </c>
      <c r="AN22" s="32">
        <v>0</v>
      </c>
      <c r="AO22" s="32">
        <v>0</v>
      </c>
      <c r="AP22" s="109">
        <v>0</v>
      </c>
      <c r="AQ22" s="108">
        <v>0</v>
      </c>
      <c r="AR22" s="32">
        <v>0</v>
      </c>
      <c r="AS22" s="32">
        <v>0</v>
      </c>
      <c r="AT22" s="109">
        <v>0</v>
      </c>
      <c r="AU22" s="32">
        <v>0</v>
      </c>
      <c r="AV22" s="32">
        <v>0</v>
      </c>
      <c r="AW22" s="32">
        <v>0</v>
      </c>
      <c r="AX22" s="109">
        <v>0</v>
      </c>
      <c r="AY22" s="32">
        <v>0</v>
      </c>
      <c r="AZ22" s="32">
        <v>0</v>
      </c>
    </row>
    <row r="23" spans="2:52" ht="14.1" customHeight="1" x14ac:dyDescent="0.2">
      <c r="B23" s="8" t="s">
        <v>271</v>
      </c>
      <c r="C23" s="32"/>
      <c r="D23" s="32"/>
      <c r="E23" s="32">
        <v>0</v>
      </c>
      <c r="F23" s="32">
        <v>0</v>
      </c>
      <c r="G23" s="32">
        <v>0</v>
      </c>
      <c r="H23" s="32">
        <v>0</v>
      </c>
      <c r="I23" s="32">
        <v>0</v>
      </c>
      <c r="J23" s="32">
        <v>0</v>
      </c>
      <c r="K23" s="32">
        <v>0</v>
      </c>
      <c r="L23" s="109">
        <v>0</v>
      </c>
      <c r="S23" s="108">
        <v>0</v>
      </c>
      <c r="T23" s="32">
        <v>0</v>
      </c>
      <c r="U23" s="32">
        <v>0</v>
      </c>
      <c r="V23" s="109">
        <v>0</v>
      </c>
      <c r="W23" s="108">
        <v>0</v>
      </c>
      <c r="X23" s="32">
        <v>0</v>
      </c>
      <c r="Y23" s="32">
        <v>0</v>
      </c>
      <c r="Z23" s="109">
        <v>0</v>
      </c>
      <c r="AA23" s="108">
        <v>0</v>
      </c>
      <c r="AB23" s="32">
        <v>0</v>
      </c>
      <c r="AC23" s="32">
        <v>5.9550000000000001</v>
      </c>
      <c r="AD23" s="109">
        <v>0</v>
      </c>
      <c r="AE23" s="108">
        <v>0</v>
      </c>
      <c r="AF23" s="32">
        <v>0</v>
      </c>
      <c r="AG23" s="32">
        <v>0</v>
      </c>
      <c r="AH23" s="109">
        <v>0</v>
      </c>
      <c r="AI23" s="108">
        <v>0</v>
      </c>
      <c r="AJ23" s="32">
        <v>0</v>
      </c>
      <c r="AK23" s="32">
        <v>0</v>
      </c>
      <c r="AL23" s="109">
        <v>0</v>
      </c>
      <c r="AM23" s="108">
        <v>0</v>
      </c>
      <c r="AN23" s="32">
        <v>0</v>
      </c>
      <c r="AO23" s="32">
        <v>0</v>
      </c>
      <c r="AP23" s="109">
        <v>0</v>
      </c>
      <c r="AQ23" s="108">
        <v>0</v>
      </c>
      <c r="AR23" s="32">
        <v>0</v>
      </c>
      <c r="AS23" s="32">
        <v>0</v>
      </c>
      <c r="AT23" s="109">
        <v>0</v>
      </c>
      <c r="AU23" s="32">
        <v>0</v>
      </c>
      <c r="AV23" s="32">
        <v>0</v>
      </c>
      <c r="AW23" s="32">
        <v>0</v>
      </c>
      <c r="AX23" s="109">
        <v>0</v>
      </c>
      <c r="AY23" s="32">
        <v>0</v>
      </c>
      <c r="AZ23" s="32">
        <v>0</v>
      </c>
    </row>
    <row r="24" spans="2:52" ht="14.1" customHeight="1" x14ac:dyDescent="0.2">
      <c r="B24" s="8" t="s">
        <v>168</v>
      </c>
      <c r="C24" s="32">
        <v>1.0269999999999999</v>
      </c>
      <c r="D24" s="32">
        <v>3.488</v>
      </c>
      <c r="E24" s="32">
        <v>-3.6989999999999998</v>
      </c>
      <c r="F24" s="32">
        <v>0</v>
      </c>
      <c r="G24" s="32">
        <v>2.9750000000000001</v>
      </c>
      <c r="H24" s="32">
        <v>0</v>
      </c>
      <c r="I24" s="32">
        <v>0</v>
      </c>
      <c r="J24" s="32">
        <v>0</v>
      </c>
      <c r="K24" s="32">
        <v>0</v>
      </c>
      <c r="L24" s="109">
        <v>0</v>
      </c>
      <c r="S24" s="108">
        <v>0</v>
      </c>
      <c r="T24" s="32">
        <v>0</v>
      </c>
      <c r="U24" s="32">
        <v>0</v>
      </c>
      <c r="V24" s="109">
        <v>-3.6989999999999998</v>
      </c>
      <c r="W24" s="108">
        <v>0</v>
      </c>
      <c r="X24" s="32">
        <v>0</v>
      </c>
      <c r="Y24" s="32">
        <v>0</v>
      </c>
      <c r="Z24" s="109">
        <v>0</v>
      </c>
      <c r="AA24" s="108">
        <v>0</v>
      </c>
      <c r="AB24" s="32">
        <v>0</v>
      </c>
      <c r="AC24" s="32">
        <v>0</v>
      </c>
      <c r="AD24" s="109">
        <v>2.9750000000000001</v>
      </c>
      <c r="AE24" s="108">
        <v>0</v>
      </c>
      <c r="AF24" s="32">
        <v>0</v>
      </c>
      <c r="AG24" s="32">
        <v>0</v>
      </c>
      <c r="AH24" s="109">
        <v>0</v>
      </c>
      <c r="AI24" s="108">
        <v>0</v>
      </c>
      <c r="AJ24" s="32">
        <v>0</v>
      </c>
      <c r="AK24" s="32">
        <v>0</v>
      </c>
      <c r="AL24" s="109">
        <v>0</v>
      </c>
      <c r="AM24" s="108">
        <v>0</v>
      </c>
      <c r="AN24" s="32">
        <v>0</v>
      </c>
      <c r="AO24" s="32">
        <v>0</v>
      </c>
      <c r="AP24" s="109">
        <v>0</v>
      </c>
      <c r="AQ24" s="108">
        <v>0</v>
      </c>
      <c r="AR24" s="32">
        <v>0</v>
      </c>
      <c r="AS24" s="32">
        <v>0</v>
      </c>
      <c r="AT24" s="109">
        <v>0</v>
      </c>
      <c r="AU24" s="32">
        <v>0</v>
      </c>
      <c r="AV24" s="32">
        <v>0</v>
      </c>
      <c r="AW24" s="32">
        <v>0</v>
      </c>
      <c r="AX24" s="109">
        <v>0</v>
      </c>
      <c r="AY24" s="32">
        <v>0</v>
      </c>
      <c r="AZ24" s="32">
        <v>0</v>
      </c>
    </row>
    <row r="25" spans="2:52" ht="14.1" customHeight="1" x14ac:dyDescent="0.2">
      <c r="B25" s="8" t="s">
        <v>149</v>
      </c>
      <c r="C25" s="32">
        <v>0</v>
      </c>
      <c r="D25" s="32">
        <v>18.771000000000001</v>
      </c>
      <c r="E25" s="32">
        <v>178.49</v>
      </c>
      <c r="F25" s="32">
        <v>204.83600000000001</v>
      </c>
      <c r="G25" s="32">
        <v>212.048</v>
      </c>
      <c r="H25" s="32">
        <v>184.55799999999999</v>
      </c>
      <c r="I25" s="32">
        <v>279.60500000000002</v>
      </c>
      <c r="J25" s="32">
        <v>432.75700000000001</v>
      </c>
      <c r="K25" s="32">
        <v>457.11099999999999</v>
      </c>
      <c r="L25" s="109">
        <v>402.94499999999999</v>
      </c>
      <c r="S25" s="108">
        <v>37.235999999999997</v>
      </c>
      <c r="T25" s="32">
        <v>80.292000000000002</v>
      </c>
      <c r="U25" s="32">
        <v>128.61199999999999</v>
      </c>
      <c r="V25" s="109">
        <v>178.49</v>
      </c>
      <c r="W25" s="108">
        <v>54.475000000000001</v>
      </c>
      <c r="X25" s="32">
        <v>107.974</v>
      </c>
      <c r="Y25" s="32">
        <v>160.65799999999999</v>
      </c>
      <c r="Z25" s="109">
        <v>204.83600000000001</v>
      </c>
      <c r="AA25" s="108">
        <v>49.82</v>
      </c>
      <c r="AB25" s="32">
        <v>109.53100000000001</v>
      </c>
      <c r="AC25" s="32">
        <v>144.32400000000001</v>
      </c>
      <c r="AD25" s="109">
        <v>212.048</v>
      </c>
      <c r="AE25" s="108">
        <v>45.805</v>
      </c>
      <c r="AF25" s="32">
        <v>92.179000000000002</v>
      </c>
      <c r="AG25" s="32">
        <v>142.501</v>
      </c>
      <c r="AH25" s="109">
        <v>184.55799999999999</v>
      </c>
      <c r="AI25" s="108">
        <v>48.911000000000001</v>
      </c>
      <c r="AJ25" s="32">
        <v>102.898</v>
      </c>
      <c r="AK25" s="32">
        <v>185.048</v>
      </c>
      <c r="AL25" s="109">
        <v>279.60500000000002</v>
      </c>
      <c r="AM25" s="108">
        <v>101.045</v>
      </c>
      <c r="AN25" s="32">
        <v>206.29900000000001</v>
      </c>
      <c r="AO25" s="32">
        <v>315.35399999999998</v>
      </c>
      <c r="AP25" s="109">
        <v>432.75700000000001</v>
      </c>
      <c r="AQ25" s="108">
        <v>209.16300000000001</v>
      </c>
      <c r="AR25" s="32">
        <v>322.36599999999999</v>
      </c>
      <c r="AS25" s="32">
        <v>367.87700000000001</v>
      </c>
      <c r="AT25" s="109">
        <v>457.11099999999999</v>
      </c>
      <c r="AU25" s="32">
        <v>102.593</v>
      </c>
      <c r="AV25" s="32">
        <v>206.107</v>
      </c>
      <c r="AW25" s="32">
        <v>311.17599999999999</v>
      </c>
      <c r="AX25" s="109">
        <v>402.94499999999999</v>
      </c>
      <c r="AY25" s="32">
        <v>91.944999999999993</v>
      </c>
      <c r="AZ25" s="32">
        <v>181.18100000000001</v>
      </c>
    </row>
    <row r="26" spans="2:52" ht="14.1" customHeight="1" x14ac:dyDescent="0.2">
      <c r="B26" s="8" t="s">
        <v>148</v>
      </c>
      <c r="C26" s="32">
        <v>-2.4910000000000001</v>
      </c>
      <c r="D26" s="32">
        <v>-2.6629999999999998</v>
      </c>
      <c r="E26" s="32">
        <v>-64.450999999999993</v>
      </c>
      <c r="F26" s="32">
        <v>-121.453</v>
      </c>
      <c r="G26" s="32">
        <v>-47.848999999999997</v>
      </c>
      <c r="H26" s="32">
        <v>-7.6859999999999999</v>
      </c>
      <c r="I26" s="32">
        <v>-54.697000000000003</v>
      </c>
      <c r="J26" s="32">
        <v>-98.834000000000003</v>
      </c>
      <c r="K26" s="32">
        <v>-143.893</v>
      </c>
      <c r="L26" s="109">
        <v>-71.274000000000001</v>
      </c>
      <c r="S26" s="108">
        <v>-1.7669999999999999</v>
      </c>
      <c r="T26" s="32">
        <v>-13.975</v>
      </c>
      <c r="U26" s="32">
        <v>-33.578000000000003</v>
      </c>
      <c r="V26" s="109">
        <v>-64.450999999999993</v>
      </c>
      <c r="W26" s="108">
        <v>-27.777000000000001</v>
      </c>
      <c r="X26" s="32">
        <v>-54.12</v>
      </c>
      <c r="Y26" s="32">
        <v>-90.403999999999996</v>
      </c>
      <c r="Z26" s="109">
        <v>-121.453</v>
      </c>
      <c r="AA26" s="108">
        <v>-27.97</v>
      </c>
      <c r="AB26" s="32">
        <v>-35.950000000000003</v>
      </c>
      <c r="AC26" s="32">
        <v>-42.895000000000003</v>
      </c>
      <c r="AD26" s="109">
        <v>-47.848999999999997</v>
      </c>
      <c r="AE26" s="108">
        <v>-4.9809999999999999</v>
      </c>
      <c r="AF26" s="32">
        <v>-7.5209999999999999</v>
      </c>
      <c r="AG26" s="32">
        <v>-6.8760000000000003</v>
      </c>
      <c r="AH26" s="109">
        <v>-7.6859999999999999</v>
      </c>
      <c r="AI26" s="108">
        <v>-1.2110000000000001</v>
      </c>
      <c r="AJ26" s="32">
        <v>-7.3369999999999997</v>
      </c>
      <c r="AK26" s="32">
        <v>-39.625999999999998</v>
      </c>
      <c r="AL26" s="109">
        <v>-54.697000000000003</v>
      </c>
      <c r="AM26" s="108">
        <v>-15.176</v>
      </c>
      <c r="AN26" s="32">
        <v>-31.603999999999999</v>
      </c>
      <c r="AO26" s="32">
        <v>-59.215000000000003</v>
      </c>
      <c r="AP26" s="109">
        <v>-98.834000000000003</v>
      </c>
      <c r="AQ26" s="108">
        <v>-47.938000000000002</v>
      </c>
      <c r="AR26" s="32">
        <v>-80.433999999999997</v>
      </c>
      <c r="AS26" s="32">
        <v>-116.741</v>
      </c>
      <c r="AT26" s="109">
        <v>-143.893</v>
      </c>
      <c r="AU26" s="32">
        <v>-17.974</v>
      </c>
      <c r="AV26" s="32">
        <v>-33.003</v>
      </c>
      <c r="AW26" s="32">
        <v>-54.271999999999998</v>
      </c>
      <c r="AX26" s="109">
        <v>-71.274000000000001</v>
      </c>
      <c r="AY26" s="32">
        <v>-16.100000000000001</v>
      </c>
      <c r="AZ26" s="32">
        <v>-31.100999999999999</v>
      </c>
    </row>
    <row r="27" spans="2:52" ht="14.1" customHeight="1" x14ac:dyDescent="0.2">
      <c r="B27" s="8" t="s">
        <v>272</v>
      </c>
      <c r="C27" s="32"/>
      <c r="D27" s="32"/>
      <c r="E27" s="32">
        <v>0</v>
      </c>
      <c r="F27" s="32">
        <v>0</v>
      </c>
      <c r="G27" s="32">
        <v>0</v>
      </c>
      <c r="H27" s="32">
        <v>0</v>
      </c>
      <c r="I27" s="32">
        <v>0</v>
      </c>
      <c r="J27" s="32">
        <v>0</v>
      </c>
      <c r="K27" s="32">
        <v>0</v>
      </c>
      <c r="L27" s="109">
        <v>0</v>
      </c>
      <c r="S27" s="108">
        <v>0</v>
      </c>
      <c r="T27" s="32">
        <v>0</v>
      </c>
      <c r="U27" s="32">
        <v>0</v>
      </c>
      <c r="V27" s="109">
        <v>0</v>
      </c>
      <c r="W27" s="108">
        <v>0</v>
      </c>
      <c r="X27" s="32">
        <v>0</v>
      </c>
      <c r="Y27" s="32">
        <v>0</v>
      </c>
      <c r="Z27" s="109">
        <v>0</v>
      </c>
      <c r="AA27" s="108">
        <v>0</v>
      </c>
      <c r="AB27" s="32">
        <v>0</v>
      </c>
      <c r="AC27" s="32">
        <v>0</v>
      </c>
      <c r="AD27" s="109">
        <v>0</v>
      </c>
      <c r="AE27" s="108">
        <v>0</v>
      </c>
      <c r="AF27" s="32">
        <v>0</v>
      </c>
      <c r="AG27" s="32">
        <v>0</v>
      </c>
      <c r="AH27" s="109">
        <v>0</v>
      </c>
      <c r="AI27" s="108">
        <v>0</v>
      </c>
      <c r="AJ27" s="32">
        <v>0</v>
      </c>
      <c r="AK27" s="32">
        <v>0</v>
      </c>
      <c r="AL27" s="109">
        <v>0</v>
      </c>
      <c r="AM27" s="108">
        <v>0</v>
      </c>
      <c r="AN27" s="32">
        <v>0</v>
      </c>
      <c r="AO27" s="32">
        <v>0</v>
      </c>
      <c r="AP27" s="109">
        <v>0</v>
      </c>
      <c r="AQ27" s="108">
        <v>0</v>
      </c>
      <c r="AR27" s="32">
        <v>0</v>
      </c>
      <c r="AS27" s="32">
        <v>0</v>
      </c>
      <c r="AT27" s="109">
        <v>0</v>
      </c>
      <c r="AU27" s="32">
        <v>0</v>
      </c>
      <c r="AV27" s="32">
        <v>0</v>
      </c>
      <c r="AW27" s="32">
        <v>0</v>
      </c>
      <c r="AX27" s="109">
        <v>0</v>
      </c>
      <c r="AY27" s="32">
        <v>0</v>
      </c>
      <c r="AZ27" s="32">
        <v>0</v>
      </c>
    </row>
    <row r="28" spans="2:52" ht="14.1" customHeight="1" x14ac:dyDescent="0.2">
      <c r="B28" s="8" t="s">
        <v>169</v>
      </c>
      <c r="C28" s="32">
        <v>11.964</v>
      </c>
      <c r="D28" s="32">
        <v>2.774</v>
      </c>
      <c r="E28" s="32">
        <v>5.5830000000000002</v>
      </c>
      <c r="F28" s="32">
        <v>0.746</v>
      </c>
      <c r="G28" s="32">
        <v>3.032</v>
      </c>
      <c r="H28" s="32">
        <v>2.952</v>
      </c>
      <c r="I28" s="32">
        <v>5.2510000000000003</v>
      </c>
      <c r="J28" s="32">
        <v>4.0179999999999998</v>
      </c>
      <c r="K28" s="32">
        <v>5.0350000000000001</v>
      </c>
      <c r="L28" s="109">
        <v>5.3280000000000003</v>
      </c>
      <c r="S28" s="108">
        <v>0</v>
      </c>
      <c r="T28" s="32">
        <v>0</v>
      </c>
      <c r="U28" s="32">
        <v>0</v>
      </c>
      <c r="V28" s="109">
        <v>5.5830000000000002</v>
      </c>
      <c r="W28" s="108">
        <v>1.454</v>
      </c>
      <c r="X28" s="32">
        <v>1.476</v>
      </c>
      <c r="Y28" s="32">
        <v>1.476</v>
      </c>
      <c r="Z28" s="109">
        <v>0.746</v>
      </c>
      <c r="AA28" s="108">
        <v>5.9550000000000001</v>
      </c>
      <c r="AB28" s="32">
        <v>5.9550000000000001</v>
      </c>
      <c r="AC28" s="32">
        <v>3.0310000000000001</v>
      </c>
      <c r="AD28" s="109">
        <v>3.032</v>
      </c>
      <c r="AE28" s="108">
        <v>2.952</v>
      </c>
      <c r="AF28" s="32">
        <v>2.952</v>
      </c>
      <c r="AG28" s="32">
        <v>2.952</v>
      </c>
      <c r="AH28" s="109">
        <v>2.952</v>
      </c>
      <c r="AI28" s="108">
        <v>0</v>
      </c>
      <c r="AJ28" s="32">
        <v>2.5990000000000002</v>
      </c>
      <c r="AK28" s="32">
        <v>2.5990000000000002</v>
      </c>
      <c r="AL28" s="109">
        <v>5.2510000000000003</v>
      </c>
      <c r="AM28" s="108">
        <v>0</v>
      </c>
      <c r="AN28" s="32">
        <v>2.5089999999999999</v>
      </c>
      <c r="AO28" s="32">
        <v>2.6749999999999998</v>
      </c>
      <c r="AP28" s="109">
        <v>4.0179999999999998</v>
      </c>
      <c r="AQ28" s="108">
        <v>1.0860000000000001</v>
      </c>
      <c r="AR28" s="32">
        <v>2.2850000000000001</v>
      </c>
      <c r="AS28" s="32">
        <v>2.2850000000000001</v>
      </c>
      <c r="AT28" s="109">
        <v>5.0350000000000001</v>
      </c>
      <c r="AU28" s="32">
        <v>0</v>
      </c>
      <c r="AV28" s="32">
        <v>4.41</v>
      </c>
      <c r="AW28" s="32">
        <v>4.41</v>
      </c>
      <c r="AX28" s="109">
        <v>5.3280000000000003</v>
      </c>
      <c r="AY28" s="32">
        <v>0</v>
      </c>
      <c r="AZ28" s="32">
        <v>5.5869999999999997</v>
      </c>
    </row>
    <row r="29" spans="2:52" s="5" customFormat="1" ht="14.1" customHeight="1" x14ac:dyDescent="0.2">
      <c r="B29" s="5" t="s">
        <v>52</v>
      </c>
      <c r="C29" s="34">
        <v>2187.1550000000002</v>
      </c>
      <c r="D29" s="34">
        <v>2335.8879999999999</v>
      </c>
      <c r="E29" s="34">
        <v>2823.6740000000004</v>
      </c>
      <c r="F29" s="34">
        <v>2773.5050000000006</v>
      </c>
      <c r="G29" s="34">
        <v>3452.692</v>
      </c>
      <c r="H29" s="34">
        <v>3100.4229999999998</v>
      </c>
      <c r="I29" s="34">
        <v>3565.4830000000002</v>
      </c>
      <c r="J29" s="34">
        <v>3739.2060000000001</v>
      </c>
      <c r="K29" s="34">
        <v>3923.538</v>
      </c>
      <c r="L29" s="111">
        <v>4510.5879999999997</v>
      </c>
      <c r="S29" s="110">
        <f t="shared" ref="S29:AE29" si="0">SUM(S9:S28)</f>
        <v>710.221</v>
      </c>
      <c r="T29" s="34">
        <f t="shared" si="0"/>
        <v>1453.99</v>
      </c>
      <c r="U29" s="34">
        <f t="shared" si="0"/>
        <v>2174.672</v>
      </c>
      <c r="V29" s="111">
        <f t="shared" si="0"/>
        <v>2823.6740000000004</v>
      </c>
      <c r="W29" s="110">
        <f t="shared" si="0"/>
        <v>614.8649999999999</v>
      </c>
      <c r="X29" s="34">
        <f t="shared" si="0"/>
        <v>1400.0120000000004</v>
      </c>
      <c r="Y29" s="34">
        <f t="shared" si="0"/>
        <v>2111.5060000000003</v>
      </c>
      <c r="Z29" s="111">
        <f t="shared" si="0"/>
        <v>2773.5050000000006</v>
      </c>
      <c r="AA29" s="110">
        <f t="shared" si="0"/>
        <v>615.57099999999991</v>
      </c>
      <c r="AB29" s="34">
        <f t="shared" si="0"/>
        <v>1328.1279999999997</v>
      </c>
      <c r="AC29" s="34">
        <f t="shared" si="0"/>
        <v>2394.1839999999997</v>
      </c>
      <c r="AD29" s="111">
        <f t="shared" si="0"/>
        <v>3452.692</v>
      </c>
      <c r="AE29" s="110">
        <f t="shared" si="0"/>
        <v>817.44799999999998</v>
      </c>
      <c r="AF29" s="34">
        <f t="shared" ref="AF29:AS29" si="1">SUM(AF9:AF28)</f>
        <v>1551.6960000000001</v>
      </c>
      <c r="AG29" s="34">
        <f t="shared" si="1"/>
        <v>2291.7260000000001</v>
      </c>
      <c r="AH29" s="111">
        <f t="shared" si="1"/>
        <v>3100.4230000000002</v>
      </c>
      <c r="AI29" s="110">
        <f t="shared" si="1"/>
        <v>896.35500000000002</v>
      </c>
      <c r="AJ29" s="34">
        <f t="shared" si="1"/>
        <v>2030.7009999999998</v>
      </c>
      <c r="AK29" s="34">
        <f t="shared" si="1"/>
        <v>2900.4279999999999</v>
      </c>
      <c r="AL29" s="111">
        <f t="shared" si="1"/>
        <v>3565.4829999999997</v>
      </c>
      <c r="AM29" s="110">
        <f t="shared" si="1"/>
        <v>796.52099999999984</v>
      </c>
      <c r="AN29" s="34">
        <f t="shared" si="1"/>
        <v>1660.934</v>
      </c>
      <c r="AO29" s="34">
        <f t="shared" si="1"/>
        <v>2784.1019999999999</v>
      </c>
      <c r="AP29" s="111">
        <f t="shared" si="1"/>
        <v>3739.2059999999997</v>
      </c>
      <c r="AQ29" s="110">
        <f t="shared" si="1"/>
        <v>917.48100000000011</v>
      </c>
      <c r="AR29" s="34">
        <f t="shared" si="1"/>
        <v>1917.9570000000001</v>
      </c>
      <c r="AS29" s="34">
        <f t="shared" si="1"/>
        <v>2934.7309999999998</v>
      </c>
      <c r="AT29" s="111">
        <v>3923.538</v>
      </c>
      <c r="AU29" s="34">
        <f>SUM(AU9:AU28)</f>
        <v>1029.9060000000002</v>
      </c>
      <c r="AV29" s="34">
        <f>SUM(AV9:AV28)</f>
        <v>2127.777</v>
      </c>
      <c r="AW29" s="34">
        <f>SUM(AW9:AW28)</f>
        <v>3305.0309999999995</v>
      </c>
      <c r="AX29" s="111">
        <v>4510.5879999999997</v>
      </c>
      <c r="AY29" s="34">
        <f>SUM(AY9:AY28)</f>
        <v>1206.5510000000002</v>
      </c>
      <c r="AZ29" s="34">
        <f>SUM(AZ9:AZ28)</f>
        <v>3040.8330000000001</v>
      </c>
    </row>
    <row r="30" spans="2:52" ht="14.1" customHeight="1" x14ac:dyDescent="0.2">
      <c r="B30" s="5"/>
      <c r="C30" s="32"/>
      <c r="D30" s="32"/>
      <c r="E30" s="32"/>
      <c r="F30" s="32"/>
      <c r="G30" s="32"/>
      <c r="H30" s="32"/>
      <c r="I30" s="32"/>
      <c r="J30" s="32"/>
      <c r="K30" s="32"/>
      <c r="L30" s="109"/>
      <c r="S30" s="108"/>
      <c r="T30" s="32"/>
      <c r="U30" s="32"/>
      <c r="V30" s="109"/>
      <c r="W30" s="108"/>
      <c r="X30" s="32"/>
      <c r="Y30" s="32"/>
      <c r="Z30" s="109"/>
      <c r="AA30" s="108"/>
      <c r="AB30" s="32"/>
      <c r="AC30" s="32"/>
      <c r="AD30" s="109"/>
      <c r="AE30" s="108"/>
      <c r="AF30" s="32"/>
      <c r="AG30" s="32"/>
      <c r="AH30" s="109"/>
      <c r="AI30" s="108"/>
      <c r="AJ30" s="32"/>
      <c r="AK30" s="32"/>
      <c r="AL30" s="109"/>
      <c r="AM30" s="108"/>
      <c r="AN30" s="32"/>
      <c r="AO30" s="32"/>
      <c r="AP30" s="109"/>
      <c r="AQ30" s="108"/>
      <c r="AR30" s="32"/>
      <c r="AS30" s="32"/>
      <c r="AT30" s="109"/>
      <c r="AU30" s="32"/>
      <c r="AV30" s="32"/>
      <c r="AW30" s="32"/>
      <c r="AX30" s="109"/>
      <c r="AY30" s="32"/>
      <c r="AZ30" s="32"/>
    </row>
    <row r="31" spans="2:52" ht="14.1" customHeight="1" x14ac:dyDescent="0.2">
      <c r="B31" s="8" t="s">
        <v>170</v>
      </c>
      <c r="C31" s="32">
        <v>-264.774</v>
      </c>
      <c r="D31" s="32">
        <v>-256.45800000000003</v>
      </c>
      <c r="E31" s="32">
        <v>63.734999999999999</v>
      </c>
      <c r="F31" s="32">
        <v>362.52699999999999</v>
      </c>
      <c r="G31" s="32">
        <v>238.36699999999999</v>
      </c>
      <c r="H31" s="32">
        <v>-376.988</v>
      </c>
      <c r="I31" s="32">
        <v>-245.47</v>
      </c>
      <c r="J31" s="32">
        <v>78.775999999999996</v>
      </c>
      <c r="K31" s="32">
        <v>-368.02</v>
      </c>
      <c r="L31" s="109">
        <v>41.218000000000004</v>
      </c>
      <c r="S31" s="108">
        <v>-109.40300000000001</v>
      </c>
      <c r="T31" s="32">
        <v>-187.98699999999999</v>
      </c>
      <c r="U31" s="32">
        <v>-20.510999999999999</v>
      </c>
      <c r="V31" s="109">
        <v>63.734999999999999</v>
      </c>
      <c r="W31" s="108">
        <v>294.33699999999999</v>
      </c>
      <c r="X31" s="32">
        <v>244.31700000000001</v>
      </c>
      <c r="Y31" s="32">
        <v>301.428</v>
      </c>
      <c r="Z31" s="109">
        <v>362.52699999999999</v>
      </c>
      <c r="AA31" s="108">
        <v>119.28</v>
      </c>
      <c r="AB31" s="32">
        <v>389.37799999999999</v>
      </c>
      <c r="AC31" s="32">
        <v>305.66500000000002</v>
      </c>
      <c r="AD31" s="109">
        <v>238.36699999999999</v>
      </c>
      <c r="AE31" s="108">
        <v>-338.995</v>
      </c>
      <c r="AF31" s="32">
        <v>-321.02800000000002</v>
      </c>
      <c r="AG31" s="32">
        <v>-370.34500000000003</v>
      </c>
      <c r="AH31" s="109">
        <v>-376.988</v>
      </c>
      <c r="AI31" s="108">
        <v>-391.81400000000002</v>
      </c>
      <c r="AJ31" s="32">
        <v>-658.96500000000003</v>
      </c>
      <c r="AK31" s="32">
        <v>-365.09699999999998</v>
      </c>
      <c r="AL31" s="109">
        <v>-245.47</v>
      </c>
      <c r="AM31" s="108">
        <v>-54.332999999999998</v>
      </c>
      <c r="AN31" s="32">
        <v>318.89499999999998</v>
      </c>
      <c r="AO31" s="32">
        <v>96.022000000000006</v>
      </c>
      <c r="AP31" s="109">
        <v>78.775999999999996</v>
      </c>
      <c r="AQ31" s="108">
        <v>-121.753</v>
      </c>
      <c r="AR31" s="32">
        <v>-32.838000000000001</v>
      </c>
      <c r="AS31" s="32">
        <v>-208.553</v>
      </c>
      <c r="AT31" s="109">
        <v>-368.02</v>
      </c>
      <c r="AU31" s="32">
        <v>-93.24</v>
      </c>
      <c r="AV31" s="32">
        <v>290.53899999999999</v>
      </c>
      <c r="AW31" s="32">
        <v>281.97399999999999</v>
      </c>
      <c r="AX31" s="109">
        <v>41.218000000000004</v>
      </c>
      <c r="AY31" s="32">
        <v>-90.748999999999995</v>
      </c>
      <c r="AZ31" s="32">
        <v>-542.44899999999996</v>
      </c>
    </row>
    <row r="32" spans="2:52" ht="14.1" customHeight="1" x14ac:dyDescent="0.2">
      <c r="B32" s="8" t="s">
        <v>171</v>
      </c>
      <c r="C32" s="32">
        <v>1078.7919999999999</v>
      </c>
      <c r="D32" s="32">
        <v>-577.12699999999995</v>
      </c>
      <c r="E32" s="32">
        <v>119.72</v>
      </c>
      <c r="F32" s="32">
        <v>-758.94899999999996</v>
      </c>
      <c r="G32" s="32">
        <v>818.66600000000005</v>
      </c>
      <c r="H32" s="32">
        <v>-508.46800000000002</v>
      </c>
      <c r="I32" s="32">
        <v>-621.15899999999999</v>
      </c>
      <c r="J32" s="32">
        <v>-142.35</v>
      </c>
      <c r="K32" s="32">
        <v>508.34899999999999</v>
      </c>
      <c r="L32" s="109">
        <v>80.370999999999995</v>
      </c>
      <c r="S32" s="108">
        <v>-305.20800000000003</v>
      </c>
      <c r="T32" s="32">
        <v>-34.790999999999997</v>
      </c>
      <c r="U32" s="32">
        <v>-198.185</v>
      </c>
      <c r="V32" s="109">
        <v>119.72</v>
      </c>
      <c r="W32" s="108">
        <v>-144.63200000000001</v>
      </c>
      <c r="X32" s="32">
        <v>-552.88</v>
      </c>
      <c r="Y32" s="32">
        <v>-832.68799999999999</v>
      </c>
      <c r="Z32" s="109">
        <v>-758.94899999999996</v>
      </c>
      <c r="AA32" s="108">
        <v>94.921999999999997</v>
      </c>
      <c r="AB32" s="32">
        <v>440.471</v>
      </c>
      <c r="AC32" s="32">
        <v>802.75599999999997</v>
      </c>
      <c r="AD32" s="109">
        <v>818.66600000000005</v>
      </c>
      <c r="AE32" s="108">
        <v>83.944000000000003</v>
      </c>
      <c r="AF32" s="32">
        <v>94.716999999999999</v>
      </c>
      <c r="AG32" s="32">
        <v>-251.041</v>
      </c>
      <c r="AH32" s="109">
        <v>-508.46800000000002</v>
      </c>
      <c r="AI32" s="108">
        <v>42.533999999999999</v>
      </c>
      <c r="AJ32" s="32">
        <v>-147.06700000000001</v>
      </c>
      <c r="AK32" s="32">
        <v>-514.75</v>
      </c>
      <c r="AL32" s="109">
        <v>-621.15899999999999</v>
      </c>
      <c r="AM32" s="108">
        <v>-145.137</v>
      </c>
      <c r="AN32" s="32">
        <v>14.17</v>
      </c>
      <c r="AO32" s="32">
        <v>-247.68899999999999</v>
      </c>
      <c r="AP32" s="109">
        <v>-142.35</v>
      </c>
      <c r="AQ32" s="108">
        <v>57.131999999999998</v>
      </c>
      <c r="AR32" s="32">
        <v>196.87299999999999</v>
      </c>
      <c r="AS32" s="32">
        <v>-12.067</v>
      </c>
      <c r="AT32" s="109">
        <v>508.34899999999999</v>
      </c>
      <c r="AU32" s="32">
        <v>128.85</v>
      </c>
      <c r="AV32" s="32">
        <v>42.335000000000001</v>
      </c>
      <c r="AW32" s="32">
        <v>46.432000000000002</v>
      </c>
      <c r="AX32" s="109">
        <v>80.370999999999995</v>
      </c>
      <c r="AY32" s="32">
        <v>-445.13799999999998</v>
      </c>
      <c r="AZ32" s="32">
        <v>-1996.5719999999999</v>
      </c>
    </row>
    <row r="33" spans="2:52" ht="14.1" customHeight="1" x14ac:dyDescent="0.2">
      <c r="B33" s="8" t="s">
        <v>267</v>
      </c>
      <c r="C33" s="32">
        <v>-32.695999999999998</v>
      </c>
      <c r="D33" s="32">
        <v>-8.2439999999999998</v>
      </c>
      <c r="E33" s="32">
        <v>-520.99900000000002</v>
      </c>
      <c r="F33" s="32">
        <v>427.02199999999999</v>
      </c>
      <c r="G33" s="32">
        <v>1.82</v>
      </c>
      <c r="H33" s="32">
        <v>-657.70699999999999</v>
      </c>
      <c r="I33" s="32">
        <v>356.73200000000003</v>
      </c>
      <c r="J33" s="32">
        <v>110.643</v>
      </c>
      <c r="K33" s="32">
        <v>34.966000000000001</v>
      </c>
      <c r="L33" s="109">
        <v>-7.7450000000000001</v>
      </c>
      <c r="S33" s="108">
        <v>-43.511000000000003</v>
      </c>
      <c r="T33" s="32">
        <v>-132.03100000000001</v>
      </c>
      <c r="U33" s="32">
        <v>-223.13499999999999</v>
      </c>
      <c r="V33" s="109">
        <v>-520.99900000000002</v>
      </c>
      <c r="W33" s="108">
        <v>-233.066</v>
      </c>
      <c r="X33" s="32">
        <v>-179.8</v>
      </c>
      <c r="Y33" s="32">
        <v>-362.62400000000002</v>
      </c>
      <c r="Z33" s="109">
        <v>427.02199999999999</v>
      </c>
      <c r="AA33" s="108">
        <v>-97.522000000000006</v>
      </c>
      <c r="AB33" s="32">
        <v>18.553000000000001</v>
      </c>
      <c r="AC33" s="32">
        <v>25.751999999999999</v>
      </c>
      <c r="AD33" s="109">
        <v>1.82</v>
      </c>
      <c r="AE33" s="108">
        <v>-53.716000000000001</v>
      </c>
      <c r="AF33" s="32">
        <v>-295.94099999999997</v>
      </c>
      <c r="AG33" s="32">
        <v>-507.25</v>
      </c>
      <c r="AH33" s="109">
        <v>-657.70699999999999</v>
      </c>
      <c r="AI33" s="108">
        <v>58.113</v>
      </c>
      <c r="AJ33" s="32">
        <v>166.547</v>
      </c>
      <c r="AK33" s="32">
        <v>213.983</v>
      </c>
      <c r="AL33" s="109">
        <v>356.73200000000003</v>
      </c>
      <c r="AM33" s="108">
        <v>33.966999999999999</v>
      </c>
      <c r="AN33" s="32">
        <v>-12.303000000000001</v>
      </c>
      <c r="AO33" s="32">
        <v>-1.587</v>
      </c>
      <c r="AP33" s="109">
        <v>110.643</v>
      </c>
      <c r="AQ33" s="108">
        <v>-114.32599999999999</v>
      </c>
      <c r="AR33" s="32">
        <v>-165.72900000000001</v>
      </c>
      <c r="AS33" s="32">
        <v>-243.26400000000001</v>
      </c>
      <c r="AT33" s="109">
        <v>34.966000000000001</v>
      </c>
      <c r="AU33" s="32">
        <v>-42.128999999999998</v>
      </c>
      <c r="AV33" s="32">
        <v>-65.938999999999993</v>
      </c>
      <c r="AW33" s="32">
        <v>-86.647999999999996</v>
      </c>
      <c r="AX33" s="109">
        <v>-7.7450000000000001</v>
      </c>
      <c r="AY33" s="32">
        <v>-135.899</v>
      </c>
      <c r="AZ33" s="32">
        <v>-369.09199999999998</v>
      </c>
    </row>
    <row r="34" spans="2:52" ht="14.1" customHeight="1" x14ac:dyDescent="0.2">
      <c r="B34" s="8" t="s">
        <v>268</v>
      </c>
      <c r="C34" s="32">
        <v>-24.98</v>
      </c>
      <c r="D34" s="32">
        <v>109.55200000000001</v>
      </c>
      <c r="E34" s="32">
        <v>646.495</v>
      </c>
      <c r="F34" s="32">
        <v>-323.66199999999998</v>
      </c>
      <c r="G34" s="32">
        <v>-83.5</v>
      </c>
      <c r="H34" s="32">
        <v>-56.969000000000001</v>
      </c>
      <c r="I34" s="32">
        <v>319.10700000000003</v>
      </c>
      <c r="J34" s="32">
        <v>106.038</v>
      </c>
      <c r="K34" s="32">
        <v>229.946</v>
      </c>
      <c r="L34" s="109">
        <v>388.63400000000001</v>
      </c>
      <c r="S34" s="108">
        <v>329.005</v>
      </c>
      <c r="T34" s="32">
        <v>315.483</v>
      </c>
      <c r="U34" s="32">
        <v>474.34399999999999</v>
      </c>
      <c r="V34" s="109">
        <v>646.495</v>
      </c>
      <c r="W34" s="108">
        <v>-500.36200000000002</v>
      </c>
      <c r="X34" s="32">
        <v>-20.466999999999999</v>
      </c>
      <c r="Y34" s="32">
        <v>-410.61</v>
      </c>
      <c r="Z34" s="109">
        <v>-323.66199999999998</v>
      </c>
      <c r="AA34" s="108">
        <v>-120.85</v>
      </c>
      <c r="AB34" s="32">
        <v>-343.06299999999999</v>
      </c>
      <c r="AC34" s="32">
        <v>-223.68100000000001</v>
      </c>
      <c r="AD34" s="109">
        <v>-83.5</v>
      </c>
      <c r="AE34" s="108">
        <v>135.40600000000001</v>
      </c>
      <c r="AF34" s="32">
        <v>-226.41499999999999</v>
      </c>
      <c r="AG34" s="32">
        <v>54.436</v>
      </c>
      <c r="AH34" s="109">
        <v>-56.969000000000001</v>
      </c>
      <c r="AI34" s="108">
        <v>44.631999999999998</v>
      </c>
      <c r="AJ34" s="32">
        <v>238.49799999999999</v>
      </c>
      <c r="AK34" s="32">
        <v>210.51900000000001</v>
      </c>
      <c r="AL34" s="109">
        <v>319.10700000000003</v>
      </c>
      <c r="AM34" s="108">
        <v>15.853999999999999</v>
      </c>
      <c r="AN34" s="32">
        <v>64.995999999999995</v>
      </c>
      <c r="AO34" s="32">
        <v>156.941</v>
      </c>
      <c r="AP34" s="109">
        <v>106.038</v>
      </c>
      <c r="AQ34" s="108">
        <v>-13.534000000000001</v>
      </c>
      <c r="AR34" s="32">
        <v>-52.17</v>
      </c>
      <c r="AS34" s="32">
        <v>129.797</v>
      </c>
      <c r="AT34" s="109">
        <v>229.946</v>
      </c>
      <c r="AU34" s="32">
        <v>2.7389999999999999</v>
      </c>
      <c r="AV34" s="32">
        <v>-58.981999999999999</v>
      </c>
      <c r="AW34" s="32">
        <v>207.46899999999999</v>
      </c>
      <c r="AX34" s="109">
        <v>388.63400000000001</v>
      </c>
      <c r="AY34" s="32">
        <v>-98.551000000000002</v>
      </c>
      <c r="AZ34" s="32">
        <v>147.81200000000001</v>
      </c>
    </row>
    <row r="35" spans="2:52" ht="14.1" customHeight="1" x14ac:dyDescent="0.2">
      <c r="B35" s="8" t="s">
        <v>174</v>
      </c>
      <c r="C35" s="32">
        <v>1174.308</v>
      </c>
      <c r="D35" s="32">
        <v>1817.184</v>
      </c>
      <c r="E35" s="32">
        <v>1813.268</v>
      </c>
      <c r="F35" s="32">
        <v>-706.14</v>
      </c>
      <c r="G35" s="32">
        <v>-2701.768</v>
      </c>
      <c r="H35" s="32">
        <v>1407.739</v>
      </c>
      <c r="I35" s="32">
        <v>1159.9480000000001</v>
      </c>
      <c r="J35" s="32">
        <v>1207.509</v>
      </c>
      <c r="K35" s="32">
        <v>-351.50799999999998</v>
      </c>
      <c r="L35" s="109">
        <v>-792.83299999999997</v>
      </c>
      <c r="S35" s="108">
        <v>1555.954</v>
      </c>
      <c r="T35" s="32">
        <v>1875.6690000000001</v>
      </c>
      <c r="U35" s="32">
        <v>1554.1369999999999</v>
      </c>
      <c r="V35" s="109">
        <v>1813.268</v>
      </c>
      <c r="W35" s="108">
        <v>-923.69</v>
      </c>
      <c r="X35" s="32">
        <v>93.076999999999998</v>
      </c>
      <c r="Y35" s="32">
        <v>698.05399999999997</v>
      </c>
      <c r="Z35" s="109">
        <v>-706.14</v>
      </c>
      <c r="AA35" s="108">
        <v>151.209</v>
      </c>
      <c r="AB35" s="32">
        <v>-2433.4699999999998</v>
      </c>
      <c r="AC35" s="32">
        <v>-2130.1480000000001</v>
      </c>
      <c r="AD35" s="109">
        <v>-2701.768</v>
      </c>
      <c r="AE35" s="108">
        <v>445.14600000000002</v>
      </c>
      <c r="AF35" s="32">
        <v>2003.4349999999999</v>
      </c>
      <c r="AG35" s="32">
        <v>1038.4880000000001</v>
      </c>
      <c r="AH35" s="109">
        <v>1407.739</v>
      </c>
      <c r="AI35" s="108">
        <v>1425.816</v>
      </c>
      <c r="AJ35" s="32">
        <v>802.45299999999997</v>
      </c>
      <c r="AK35" s="32">
        <v>561.43899999999996</v>
      </c>
      <c r="AL35" s="109">
        <v>1159.9480000000001</v>
      </c>
      <c r="AM35" s="108">
        <v>616.35400000000004</v>
      </c>
      <c r="AN35" s="32">
        <v>-403.40100000000001</v>
      </c>
      <c r="AO35" s="32">
        <v>569.32000000000005</v>
      </c>
      <c r="AP35" s="109">
        <v>1207.509</v>
      </c>
      <c r="AQ35" s="108">
        <v>144.17599999999999</v>
      </c>
      <c r="AR35" s="32">
        <v>499.45400000000001</v>
      </c>
      <c r="AS35" s="32">
        <v>281.50900000000001</v>
      </c>
      <c r="AT35" s="109">
        <v>-351.50799999999998</v>
      </c>
      <c r="AU35" s="32">
        <v>-717.30899999999997</v>
      </c>
      <c r="AV35" s="32">
        <v>-702.16600000000005</v>
      </c>
      <c r="AW35" s="32">
        <v>-674.404</v>
      </c>
      <c r="AX35" s="109">
        <v>-792.83299999999997</v>
      </c>
      <c r="AY35" s="32">
        <v>-121.024</v>
      </c>
      <c r="AZ35" s="32">
        <v>2165.154</v>
      </c>
    </row>
    <row r="36" spans="2:52" s="5" customFormat="1" ht="14.1" customHeight="1" x14ac:dyDescent="0.2">
      <c r="B36" s="5" t="s">
        <v>175</v>
      </c>
      <c r="C36" s="34">
        <v>4117.8050000000003</v>
      </c>
      <c r="D36" s="34">
        <v>3420.7950000000001</v>
      </c>
      <c r="E36" s="34">
        <v>4945.893</v>
      </c>
      <c r="F36" s="34">
        <v>1774.3030000000008</v>
      </c>
      <c r="G36" s="34">
        <v>1726.277</v>
      </c>
      <c r="H36" s="34">
        <v>2908.03</v>
      </c>
      <c r="I36" s="34">
        <v>4534.6409999999996</v>
      </c>
      <c r="J36" s="34">
        <v>5099.8220000000001</v>
      </c>
      <c r="K36" s="34">
        <v>3977.2710000000002</v>
      </c>
      <c r="L36" s="111">
        <v>4220.2330000000002</v>
      </c>
      <c r="R36" s="62"/>
      <c r="S36" s="110">
        <f>SUM(S29:S35)</f>
        <v>2137.058</v>
      </c>
      <c r="T36" s="34">
        <f t="shared" ref="T36:AE36" si="2">SUM(T29:T35)</f>
        <v>3290.3330000000001</v>
      </c>
      <c r="U36" s="34">
        <f t="shared" si="2"/>
        <v>3761.3220000000001</v>
      </c>
      <c r="V36" s="111">
        <f t="shared" si="2"/>
        <v>4945.893</v>
      </c>
      <c r="W36" s="110">
        <f t="shared" si="2"/>
        <v>-892.54800000000023</v>
      </c>
      <c r="X36" s="34">
        <f t="shared" si="2"/>
        <v>984.25900000000058</v>
      </c>
      <c r="Y36" s="34">
        <f t="shared" si="2"/>
        <v>1505.066</v>
      </c>
      <c r="Z36" s="111">
        <f t="shared" si="2"/>
        <v>1774.3030000000008</v>
      </c>
      <c r="AA36" s="110">
        <f t="shared" si="2"/>
        <v>762.6099999999999</v>
      </c>
      <c r="AB36" s="34">
        <f t="shared" si="2"/>
        <v>-600.00300000000016</v>
      </c>
      <c r="AC36" s="34">
        <f t="shared" si="2"/>
        <v>1174.5279999999993</v>
      </c>
      <c r="AD36" s="111">
        <f t="shared" si="2"/>
        <v>1726.277</v>
      </c>
      <c r="AE36" s="110">
        <f t="shared" si="2"/>
        <v>1089.2329999999999</v>
      </c>
      <c r="AF36" s="34">
        <f t="shared" ref="AF36:AL36" si="3">SUM(AF29:AF35)</f>
        <v>2806.4639999999999</v>
      </c>
      <c r="AG36" s="34">
        <f t="shared" si="3"/>
        <v>2256.0140000000001</v>
      </c>
      <c r="AH36" s="111">
        <f t="shared" si="3"/>
        <v>2908.0300000000007</v>
      </c>
      <c r="AI36" s="110">
        <f t="shared" si="3"/>
        <v>2075.636</v>
      </c>
      <c r="AJ36" s="34">
        <f t="shared" si="3"/>
        <v>2432.1669999999999</v>
      </c>
      <c r="AK36" s="34">
        <f t="shared" si="3"/>
        <v>3006.5220000000004</v>
      </c>
      <c r="AL36" s="111">
        <f t="shared" si="3"/>
        <v>4534.6409999999996</v>
      </c>
      <c r="AM36" s="110">
        <f>SUM(AM29:AM35)</f>
        <v>1263.2260000000001</v>
      </c>
      <c r="AN36" s="34">
        <f>SUM(AN29:AN35)</f>
        <v>1643.2909999999999</v>
      </c>
      <c r="AO36" s="34">
        <f>SUM(AO29:AO35)</f>
        <v>3357.1089999999999</v>
      </c>
      <c r="AP36" s="111">
        <f>SUM(AP29:AP35)</f>
        <v>5099.8220000000001</v>
      </c>
      <c r="AQ36" s="110">
        <f t="shared" ref="AQ36:AS36" si="4">SUM(AQ29:AQ35)</f>
        <v>869.17599999999993</v>
      </c>
      <c r="AR36" s="34">
        <f t="shared" si="4"/>
        <v>2363.547</v>
      </c>
      <c r="AS36" s="34">
        <f t="shared" si="4"/>
        <v>2882.1529999999998</v>
      </c>
      <c r="AT36" s="111">
        <v>3977.2710000000002</v>
      </c>
      <c r="AU36" s="34">
        <f>SUM(AU29:AU35)</f>
        <v>308.81700000000001</v>
      </c>
      <c r="AV36" s="34">
        <f>SUM(AV29:AV35)</f>
        <v>1633.5639999999999</v>
      </c>
      <c r="AW36" s="34">
        <f>SUM(AW29:AW35)</f>
        <v>3079.8539999999994</v>
      </c>
      <c r="AX36" s="111">
        <v>4220.2330000000002</v>
      </c>
      <c r="AY36" s="34">
        <f>SUM(AY29:AY35)</f>
        <v>315.19000000000023</v>
      </c>
      <c r="AZ36" s="34">
        <f>SUM(AZ29:AZ35)</f>
        <v>2445.6860000000001</v>
      </c>
    </row>
    <row r="37" spans="2:52" ht="14.1" customHeight="1" x14ac:dyDescent="0.2">
      <c r="B37" s="8" t="s">
        <v>176</v>
      </c>
      <c r="C37" s="32">
        <v>-70.817999999999998</v>
      </c>
      <c r="D37" s="32">
        <v>-39.302999999999997</v>
      </c>
      <c r="E37" s="32">
        <v>-31.978000000000002</v>
      </c>
      <c r="F37" s="32">
        <v>-29.417999999999999</v>
      </c>
      <c r="G37" s="32">
        <v>-32.162999999999997</v>
      </c>
      <c r="H37" s="32">
        <v>-30.422000000000001</v>
      </c>
      <c r="I37" s="32">
        <v>-27.196999999999999</v>
      </c>
      <c r="J37" s="32">
        <v>-33.156999999999996</v>
      </c>
      <c r="K37" s="32">
        <v>-23.582999999999998</v>
      </c>
      <c r="L37" s="109">
        <v>-29.965</v>
      </c>
      <c r="R37" s="46"/>
      <c r="S37" s="108">
        <v>-8.3740000000000006</v>
      </c>
      <c r="T37" s="32">
        <v>-15.561</v>
      </c>
      <c r="U37" s="32">
        <v>-24.074000000000002</v>
      </c>
      <c r="V37" s="109">
        <v>-31.978000000000002</v>
      </c>
      <c r="W37" s="108">
        <v>-6.7249999999999996</v>
      </c>
      <c r="X37" s="32">
        <v>-11.484999999999999</v>
      </c>
      <c r="Y37" s="32">
        <v>-21.648</v>
      </c>
      <c r="Z37" s="109">
        <v>-29.417999999999999</v>
      </c>
      <c r="AA37" s="108">
        <v>-5.7779999999999996</v>
      </c>
      <c r="AB37" s="32">
        <v>-12.294</v>
      </c>
      <c r="AC37" s="32">
        <v>-25.190999999999999</v>
      </c>
      <c r="AD37" s="109">
        <v>-32.162999999999997</v>
      </c>
      <c r="AE37" s="108">
        <v>-14.766</v>
      </c>
      <c r="AF37" s="32">
        <v>-13.673999999999999</v>
      </c>
      <c r="AG37" s="32">
        <v>-14.707000000000001</v>
      </c>
      <c r="AH37" s="109">
        <v>-30.422000000000001</v>
      </c>
      <c r="AI37" s="108">
        <v>-9.6189999999999998</v>
      </c>
      <c r="AJ37" s="32">
        <v>-16.312999999999999</v>
      </c>
      <c r="AK37" s="32">
        <v>-20.966000000000001</v>
      </c>
      <c r="AL37" s="109">
        <v>-27.196999999999999</v>
      </c>
      <c r="AM37" s="108">
        <v>-6.2140000000000004</v>
      </c>
      <c r="AN37" s="32">
        <v>-15.355</v>
      </c>
      <c r="AO37" s="32">
        <v>-23.353999999999999</v>
      </c>
      <c r="AP37" s="109">
        <v>-33.156999999999996</v>
      </c>
      <c r="AQ37" s="108">
        <v>-4.3659999999999997</v>
      </c>
      <c r="AR37" s="32">
        <v>-9.9329999999999998</v>
      </c>
      <c r="AS37" s="32">
        <v>-19.173999999999999</v>
      </c>
      <c r="AT37" s="109">
        <v>-23.582999999999998</v>
      </c>
      <c r="AU37" s="32">
        <v>-6.2750000000000004</v>
      </c>
      <c r="AV37" s="32">
        <v>-13.738</v>
      </c>
      <c r="AW37" s="32">
        <v>-24.184999999999999</v>
      </c>
      <c r="AX37" s="109">
        <v>-29.965</v>
      </c>
      <c r="AY37" s="32">
        <v>-3.79</v>
      </c>
      <c r="AZ37" s="32">
        <v>-10.926</v>
      </c>
    </row>
    <row r="38" spans="2:52" ht="14.1" customHeight="1" x14ac:dyDescent="0.2">
      <c r="B38" s="8" t="s">
        <v>177</v>
      </c>
      <c r="C38" s="32">
        <v>0</v>
      </c>
      <c r="D38" s="32">
        <v>0</v>
      </c>
      <c r="E38" s="32">
        <v>0</v>
      </c>
      <c r="F38" s="32">
        <v>0</v>
      </c>
      <c r="G38" s="32">
        <v>0</v>
      </c>
      <c r="H38" s="32">
        <v>0</v>
      </c>
      <c r="I38" s="32">
        <v>0</v>
      </c>
      <c r="J38" s="32">
        <v>-15.397</v>
      </c>
      <c r="K38" s="32">
        <v>-22.234999999999999</v>
      </c>
      <c r="L38" s="109">
        <v>-268.22699999999998</v>
      </c>
      <c r="S38" s="108">
        <v>0</v>
      </c>
      <c r="T38" s="32">
        <v>0</v>
      </c>
      <c r="U38" s="32">
        <v>0</v>
      </c>
      <c r="V38" s="109">
        <v>0</v>
      </c>
      <c r="W38" s="108">
        <v>0</v>
      </c>
      <c r="X38" s="32">
        <v>0</v>
      </c>
      <c r="Y38" s="32">
        <v>0</v>
      </c>
      <c r="Z38" s="109">
        <v>0</v>
      </c>
      <c r="AA38" s="108">
        <v>0</v>
      </c>
      <c r="AB38" s="32">
        <v>0</v>
      </c>
      <c r="AC38" s="32">
        <v>0</v>
      </c>
      <c r="AD38" s="109">
        <v>0</v>
      </c>
      <c r="AE38" s="108">
        <v>0</v>
      </c>
      <c r="AF38" s="32">
        <v>0</v>
      </c>
      <c r="AG38" s="32">
        <v>0</v>
      </c>
      <c r="AH38" s="109">
        <v>0</v>
      </c>
      <c r="AI38" s="108">
        <v>0</v>
      </c>
      <c r="AJ38" s="32">
        <v>0</v>
      </c>
      <c r="AK38" s="32">
        <v>0</v>
      </c>
      <c r="AL38" s="109">
        <v>0</v>
      </c>
      <c r="AM38" s="108">
        <v>0</v>
      </c>
      <c r="AN38" s="32">
        <v>-0.93200000000000005</v>
      </c>
      <c r="AO38" s="32">
        <v>-7.9</v>
      </c>
      <c r="AP38" s="109">
        <v>-15.397</v>
      </c>
      <c r="AQ38" s="108">
        <v>0</v>
      </c>
      <c r="AR38" s="32">
        <v>-16.335000000000001</v>
      </c>
      <c r="AS38" s="32">
        <v>-18.896000000000001</v>
      </c>
      <c r="AT38" s="109">
        <v>-22.234999999999999</v>
      </c>
      <c r="AU38" s="32">
        <v>0</v>
      </c>
      <c r="AV38" s="32">
        <v>-15.978</v>
      </c>
      <c r="AW38" s="32">
        <v>-265.03100000000001</v>
      </c>
      <c r="AX38" s="109">
        <v>-268.22699999999998</v>
      </c>
      <c r="AY38" s="32">
        <v>0</v>
      </c>
      <c r="AZ38" s="32">
        <v>-32.536999999999999</v>
      </c>
    </row>
    <row r="39" spans="2:52" s="5" customFormat="1" ht="14.1" customHeight="1" x14ac:dyDescent="0.2">
      <c r="B39" s="5" t="s">
        <v>54</v>
      </c>
      <c r="C39" s="34">
        <v>4046.9870000000001</v>
      </c>
      <c r="D39" s="34">
        <v>3381.4920000000002</v>
      </c>
      <c r="E39" s="34">
        <v>4913.915</v>
      </c>
      <c r="F39" s="34">
        <v>1744.8850000000009</v>
      </c>
      <c r="G39" s="34">
        <v>1694.114</v>
      </c>
      <c r="H39" s="34">
        <v>2877.6080000000002</v>
      </c>
      <c r="I39" s="34">
        <v>4507.4440000000004</v>
      </c>
      <c r="J39" s="34">
        <v>5051.268</v>
      </c>
      <c r="K39" s="34">
        <v>3931.453</v>
      </c>
      <c r="L39" s="111">
        <v>3922.0410000000002</v>
      </c>
      <c r="S39" s="110">
        <f t="shared" ref="S39:AE39" si="5">SUM(S36:S38)</f>
        <v>2128.6840000000002</v>
      </c>
      <c r="T39" s="34">
        <f t="shared" si="5"/>
        <v>3274.7719999999999</v>
      </c>
      <c r="U39" s="34">
        <f t="shared" si="5"/>
        <v>3737.248</v>
      </c>
      <c r="V39" s="111">
        <f t="shared" si="5"/>
        <v>4913.915</v>
      </c>
      <c r="W39" s="110">
        <f t="shared" si="5"/>
        <v>-899.27300000000025</v>
      </c>
      <c r="X39" s="34">
        <f t="shared" si="5"/>
        <v>972.77400000000057</v>
      </c>
      <c r="Y39" s="34">
        <f t="shared" si="5"/>
        <v>1483.4180000000001</v>
      </c>
      <c r="Z39" s="111">
        <f t="shared" si="5"/>
        <v>1744.8850000000009</v>
      </c>
      <c r="AA39" s="110">
        <f t="shared" si="5"/>
        <v>756.83199999999988</v>
      </c>
      <c r="AB39" s="34">
        <f t="shared" si="5"/>
        <v>-612.29700000000014</v>
      </c>
      <c r="AC39" s="34">
        <f t="shared" si="5"/>
        <v>1149.3369999999993</v>
      </c>
      <c r="AD39" s="111">
        <f t="shared" si="5"/>
        <v>1694.114</v>
      </c>
      <c r="AE39" s="110">
        <f t="shared" si="5"/>
        <v>1074.4669999999999</v>
      </c>
      <c r="AF39" s="34">
        <f t="shared" ref="AF39:AL39" si="6">SUM(AF36:AF38)</f>
        <v>2792.79</v>
      </c>
      <c r="AG39" s="34">
        <f t="shared" si="6"/>
        <v>2241.3070000000002</v>
      </c>
      <c r="AH39" s="111">
        <f t="shared" si="6"/>
        <v>2877.6080000000006</v>
      </c>
      <c r="AI39" s="110">
        <f t="shared" si="6"/>
        <v>2066.0169999999998</v>
      </c>
      <c r="AJ39" s="34">
        <f t="shared" si="6"/>
        <v>2415.8539999999998</v>
      </c>
      <c r="AK39" s="34">
        <f t="shared" si="6"/>
        <v>2985.5560000000005</v>
      </c>
      <c r="AL39" s="111">
        <f t="shared" si="6"/>
        <v>4507.4439999999995</v>
      </c>
      <c r="AM39" s="110">
        <f>SUM(AM36:AM38)</f>
        <v>1257.0120000000002</v>
      </c>
      <c r="AN39" s="34">
        <f>SUM(AN36:AN38)</f>
        <v>1627.0039999999999</v>
      </c>
      <c r="AO39" s="34">
        <f>SUM(AO36:AO38)</f>
        <v>3325.855</v>
      </c>
      <c r="AP39" s="111">
        <f>SUM(AP36:AP38)</f>
        <v>5051.268</v>
      </c>
      <c r="AQ39" s="110">
        <f t="shared" ref="AQ39:AS39" si="7">AQ36+AQ37+AQ38</f>
        <v>864.81</v>
      </c>
      <c r="AR39" s="34">
        <f t="shared" si="7"/>
        <v>2337.279</v>
      </c>
      <c r="AS39" s="34">
        <f t="shared" si="7"/>
        <v>2844.0829999999996</v>
      </c>
      <c r="AT39" s="111">
        <v>3931.453</v>
      </c>
      <c r="AU39" s="34">
        <f>AU36+AU37+AU38</f>
        <v>302.54200000000003</v>
      </c>
      <c r="AV39" s="34">
        <f>AV36+AV37+AV38</f>
        <v>1603.8479999999997</v>
      </c>
      <c r="AW39" s="34">
        <f>AW36+AW37+AW38</f>
        <v>2790.6379999999995</v>
      </c>
      <c r="AX39" s="111">
        <v>3922.0410000000002</v>
      </c>
      <c r="AY39" s="34">
        <f>AY36+AY37+AY38</f>
        <v>311.4000000000002</v>
      </c>
      <c r="AZ39" s="34">
        <f>AZ36+AZ37+AZ38</f>
        <v>2402.2230000000004</v>
      </c>
    </row>
    <row r="40" spans="2:52" ht="14.1" customHeight="1" x14ac:dyDescent="0.2">
      <c r="C40" s="32"/>
      <c r="D40" s="32"/>
      <c r="E40" s="32"/>
      <c r="F40" s="32"/>
      <c r="G40" s="32"/>
      <c r="H40" s="32"/>
      <c r="I40" s="32"/>
      <c r="J40" s="32"/>
      <c r="K40" s="32"/>
      <c r="L40" s="109"/>
      <c r="S40" s="108"/>
      <c r="T40" s="32"/>
      <c r="U40" s="32"/>
      <c r="V40" s="109"/>
      <c r="W40" s="108"/>
      <c r="X40" s="32"/>
      <c r="Y40" s="32"/>
      <c r="Z40" s="109"/>
      <c r="AA40" s="108"/>
      <c r="AB40" s="32"/>
      <c r="AC40" s="32"/>
      <c r="AD40" s="109"/>
      <c r="AE40" s="108"/>
      <c r="AF40" s="32"/>
      <c r="AG40" s="32"/>
      <c r="AH40" s="109"/>
      <c r="AI40" s="108"/>
      <c r="AJ40" s="32"/>
      <c r="AK40" s="32"/>
      <c r="AL40" s="109"/>
      <c r="AM40" s="108"/>
      <c r="AN40" s="32"/>
      <c r="AO40" s="32"/>
      <c r="AP40" s="109"/>
      <c r="AQ40" s="108"/>
      <c r="AR40" s="32"/>
      <c r="AS40" s="32"/>
      <c r="AT40" s="109"/>
      <c r="AU40" s="32"/>
      <c r="AV40" s="32"/>
      <c r="AW40" s="32"/>
      <c r="AX40" s="109"/>
      <c r="AY40" s="32"/>
      <c r="AZ40" s="32"/>
    </row>
    <row r="41" spans="2:52" s="5" customFormat="1" ht="14.1" customHeight="1" x14ac:dyDescent="0.2">
      <c r="B41" s="5" t="s">
        <v>178</v>
      </c>
      <c r="C41" s="34"/>
      <c r="D41" s="34"/>
      <c r="E41" s="34"/>
      <c r="F41" s="34"/>
      <c r="G41" s="34"/>
      <c r="H41" s="34"/>
      <c r="I41" s="34"/>
      <c r="J41" s="34"/>
      <c r="K41" s="34"/>
      <c r="L41" s="111"/>
      <c r="S41" s="110"/>
      <c r="T41" s="34"/>
      <c r="U41" s="34"/>
      <c r="V41" s="111"/>
      <c r="W41" s="110"/>
      <c r="X41" s="34"/>
      <c r="Y41" s="34"/>
      <c r="Z41" s="111"/>
      <c r="AA41" s="110"/>
      <c r="AB41" s="34"/>
      <c r="AC41" s="34"/>
      <c r="AD41" s="111"/>
      <c r="AE41" s="110"/>
      <c r="AF41" s="34"/>
      <c r="AG41" s="34"/>
      <c r="AH41" s="111"/>
      <c r="AI41" s="110"/>
      <c r="AJ41" s="34"/>
      <c r="AK41" s="34"/>
      <c r="AL41" s="111"/>
      <c r="AM41" s="110"/>
      <c r="AN41" s="34"/>
      <c r="AO41" s="34"/>
      <c r="AP41" s="111"/>
      <c r="AQ41" s="110"/>
      <c r="AR41" s="34"/>
      <c r="AS41" s="34"/>
      <c r="AT41" s="111"/>
      <c r="AU41" s="34"/>
      <c r="AV41" s="34"/>
      <c r="AW41" s="34"/>
      <c r="AX41" s="111"/>
      <c r="AY41" s="34"/>
      <c r="AZ41" s="34"/>
    </row>
    <row r="42" spans="2:52" ht="14.1" customHeight="1" x14ac:dyDescent="0.2">
      <c r="B42" s="8" t="s">
        <v>179</v>
      </c>
      <c r="C42" s="32">
        <v>-1040.1510000000001</v>
      </c>
      <c r="D42" s="32">
        <v>-736.98299999999995</v>
      </c>
      <c r="E42" s="32">
        <v>-646.66300000000001</v>
      </c>
      <c r="F42" s="32">
        <v>-381.26499999999999</v>
      </c>
      <c r="G42" s="32">
        <v>-927.81100000000004</v>
      </c>
      <c r="H42" s="32">
        <v>-603.74400000000003</v>
      </c>
      <c r="I42" s="32">
        <v>-1063.481</v>
      </c>
      <c r="J42" s="32">
        <v>-1000.29</v>
      </c>
      <c r="K42" s="32">
        <v>-1116.83</v>
      </c>
      <c r="L42" s="109">
        <v>-1180.7470000000001</v>
      </c>
      <c r="S42" s="108">
        <v>-139.64099999999999</v>
      </c>
      <c r="T42" s="32">
        <v>-287.19900000000001</v>
      </c>
      <c r="U42" s="32">
        <v>-443.32100000000003</v>
      </c>
      <c r="V42" s="109">
        <v>-646.66300000000001</v>
      </c>
      <c r="W42" s="108">
        <v>-64.346999999999994</v>
      </c>
      <c r="X42" s="32">
        <v>-220.19399999999999</v>
      </c>
      <c r="Y42" s="32">
        <v>-348.62200000000001</v>
      </c>
      <c r="Z42" s="109">
        <v>-381.26499999999999</v>
      </c>
      <c r="AA42" s="108">
        <v>-214.28299999999999</v>
      </c>
      <c r="AB42" s="32">
        <v>-375.03300000000002</v>
      </c>
      <c r="AC42" s="32">
        <v>-569.29999999999995</v>
      </c>
      <c r="AD42" s="109">
        <v>-927.81100000000004</v>
      </c>
      <c r="AE42" s="108">
        <v>-231.41</v>
      </c>
      <c r="AF42" s="32">
        <v>-286.19400000000002</v>
      </c>
      <c r="AG42" s="32">
        <v>-450.59100000000001</v>
      </c>
      <c r="AH42" s="109">
        <v>-603.74400000000003</v>
      </c>
      <c r="AI42" s="108">
        <v>-190.45</v>
      </c>
      <c r="AJ42" s="32">
        <v>-433.53800000000001</v>
      </c>
      <c r="AK42" s="32">
        <v>-692.03399999999999</v>
      </c>
      <c r="AL42" s="109">
        <v>-1063.481</v>
      </c>
      <c r="AM42" s="108">
        <v>-198.249</v>
      </c>
      <c r="AN42" s="32">
        <v>-374.67399999999998</v>
      </c>
      <c r="AO42" s="32">
        <v>-636.476</v>
      </c>
      <c r="AP42" s="109">
        <v>-1000.29</v>
      </c>
      <c r="AQ42" s="108">
        <v>-273.32400000000001</v>
      </c>
      <c r="AR42" s="32">
        <v>-524.04300000000001</v>
      </c>
      <c r="AS42" s="32">
        <v>-838.91099999999994</v>
      </c>
      <c r="AT42" s="109">
        <v>-1116.83</v>
      </c>
      <c r="AU42" s="32">
        <v>-288.54500000000002</v>
      </c>
      <c r="AV42" s="32">
        <v>-577.68299999999999</v>
      </c>
      <c r="AW42" s="32">
        <v>-845.14200000000005</v>
      </c>
      <c r="AX42" s="109">
        <v>-1180.7470000000001</v>
      </c>
      <c r="AY42" s="32">
        <v>-174.57599999999999</v>
      </c>
      <c r="AZ42" s="32">
        <v>-372.39100000000002</v>
      </c>
    </row>
    <row r="43" spans="2:52" ht="14.1" customHeight="1" x14ac:dyDescent="0.2">
      <c r="B43" s="8" t="s">
        <v>180</v>
      </c>
      <c r="C43" s="32">
        <v>0</v>
      </c>
      <c r="D43" s="32">
        <v>-696.22699999999998</v>
      </c>
      <c r="E43" s="32">
        <v>0</v>
      </c>
      <c r="F43" s="32">
        <v>0</v>
      </c>
      <c r="G43" s="32">
        <v>0</v>
      </c>
      <c r="H43" s="32">
        <v>0</v>
      </c>
      <c r="I43" s="32">
        <v>0</v>
      </c>
      <c r="J43" s="32">
        <v>0</v>
      </c>
      <c r="K43" s="32">
        <v>0</v>
      </c>
      <c r="L43" s="109">
        <v>0</v>
      </c>
      <c r="S43" s="108">
        <v>-23.411000000000001</v>
      </c>
      <c r="T43" s="32">
        <v>0</v>
      </c>
      <c r="U43" s="32">
        <v>0</v>
      </c>
      <c r="V43" s="109">
        <v>0</v>
      </c>
      <c r="W43" s="108">
        <v>0</v>
      </c>
      <c r="X43" s="32">
        <v>0</v>
      </c>
      <c r="Y43" s="32">
        <v>0</v>
      </c>
      <c r="Z43" s="109">
        <v>0</v>
      </c>
      <c r="AA43" s="108">
        <v>0</v>
      </c>
      <c r="AB43" s="32">
        <v>0</v>
      </c>
      <c r="AC43" s="32">
        <v>0</v>
      </c>
      <c r="AD43" s="109">
        <v>0</v>
      </c>
      <c r="AE43" s="108">
        <v>0</v>
      </c>
      <c r="AF43" s="32">
        <v>0</v>
      </c>
      <c r="AG43" s="32">
        <v>0</v>
      </c>
      <c r="AH43" s="109">
        <v>0</v>
      </c>
      <c r="AI43" s="108">
        <v>0</v>
      </c>
      <c r="AJ43" s="32">
        <v>-24.65</v>
      </c>
      <c r="AK43" s="32">
        <v>-44.146000000000001</v>
      </c>
      <c r="AL43" s="109">
        <v>0</v>
      </c>
      <c r="AM43" s="108">
        <v>0</v>
      </c>
      <c r="AN43" s="32">
        <v>-32.171999999999997</v>
      </c>
      <c r="AO43" s="32">
        <v>-25.533999999999999</v>
      </c>
      <c r="AP43" s="109">
        <v>0</v>
      </c>
      <c r="AQ43" s="108">
        <v>0</v>
      </c>
      <c r="AR43" s="32">
        <v>0</v>
      </c>
      <c r="AS43" s="32">
        <v>0</v>
      </c>
      <c r="AT43" s="109">
        <v>0</v>
      </c>
      <c r="AU43" s="32">
        <v>0</v>
      </c>
      <c r="AV43" s="32">
        <v>0</v>
      </c>
      <c r="AW43" s="32">
        <v>0</v>
      </c>
      <c r="AX43" s="109">
        <v>0</v>
      </c>
      <c r="AY43" s="32">
        <v>0</v>
      </c>
      <c r="AZ43" s="32">
        <v>0</v>
      </c>
    </row>
    <row r="44" spans="2:52" ht="14.1" customHeight="1" x14ac:dyDescent="0.2">
      <c r="B44" s="8" t="s">
        <v>181</v>
      </c>
      <c r="C44" s="32">
        <v>-100.199</v>
      </c>
      <c r="D44" s="32">
        <v>-24.954999999999998</v>
      </c>
      <c r="E44" s="32">
        <v>-28.265999999999998</v>
      </c>
      <c r="F44" s="32">
        <v>-81.59</v>
      </c>
      <c r="G44" s="32">
        <v>-51.231999999999999</v>
      </c>
      <c r="H44" s="32">
        <v>-13.728</v>
      </c>
      <c r="I44" s="32">
        <v>-56.393999999999998</v>
      </c>
      <c r="J44" s="32">
        <v>-31.951000000000001</v>
      </c>
      <c r="K44" s="32">
        <v>-62.402999999999999</v>
      </c>
      <c r="L44" s="109">
        <v>-26.646999999999998</v>
      </c>
      <c r="S44" s="108">
        <v>0</v>
      </c>
      <c r="T44" s="32">
        <v>-27.181000000000001</v>
      </c>
      <c r="U44" s="32">
        <v>-27.489000000000001</v>
      </c>
      <c r="V44" s="109">
        <v>-28.265999999999998</v>
      </c>
      <c r="W44" s="108">
        <v>0</v>
      </c>
      <c r="X44" s="32">
        <v>-14.973000000000001</v>
      </c>
      <c r="Y44" s="32">
        <v>-54.567999999999998</v>
      </c>
      <c r="Z44" s="109">
        <v>-81.59</v>
      </c>
      <c r="AA44" s="108">
        <v>-9.9160000000000004</v>
      </c>
      <c r="AB44" s="32">
        <v>-39.106999999999999</v>
      </c>
      <c r="AC44" s="32">
        <v>-43.884</v>
      </c>
      <c r="AD44" s="109">
        <v>-51.231999999999999</v>
      </c>
      <c r="AE44" s="108">
        <v>-8.3140000000000001</v>
      </c>
      <c r="AF44" s="32">
        <v>-9.3010000000000002</v>
      </c>
      <c r="AG44" s="32">
        <v>-13.728</v>
      </c>
      <c r="AH44" s="109">
        <v>-13.728</v>
      </c>
      <c r="AI44" s="108">
        <v>-9.48</v>
      </c>
      <c r="AJ44" s="32">
        <v>0</v>
      </c>
      <c r="AK44" s="32">
        <v>0</v>
      </c>
      <c r="AL44" s="109">
        <v>-56.393999999999998</v>
      </c>
      <c r="AM44" s="108">
        <v>-12.62</v>
      </c>
      <c r="AN44" s="32">
        <v>0</v>
      </c>
      <c r="AO44" s="32">
        <v>0</v>
      </c>
      <c r="AP44" s="109">
        <v>-31.951000000000001</v>
      </c>
      <c r="AQ44" s="108">
        <v>-27.614999999999998</v>
      </c>
      <c r="AR44" s="32">
        <v>-39.770000000000003</v>
      </c>
      <c r="AS44" s="32">
        <v>-57.37</v>
      </c>
      <c r="AT44" s="109">
        <v>-62.402999999999999</v>
      </c>
      <c r="AU44" s="32">
        <v>-6.806</v>
      </c>
      <c r="AV44" s="32">
        <v>-23.751000000000001</v>
      </c>
      <c r="AW44" s="32">
        <v>-24.367000000000001</v>
      </c>
      <c r="AX44" s="109">
        <v>-26.646999999999998</v>
      </c>
      <c r="AY44" s="32">
        <v>-0.80700000000000005</v>
      </c>
      <c r="AZ44" s="32">
        <v>-7.0739999999999998</v>
      </c>
    </row>
    <row r="45" spans="2:52" ht="14.1" customHeight="1" x14ac:dyDescent="0.2">
      <c r="B45" s="8" t="s">
        <v>182</v>
      </c>
      <c r="C45" s="32">
        <v>3.1349999999999998</v>
      </c>
      <c r="D45" s="32">
        <v>0.38300000000000001</v>
      </c>
      <c r="E45" s="32">
        <v>20.486999999999998</v>
      </c>
      <c r="F45" s="32">
        <v>0.35699999999999998</v>
      </c>
      <c r="G45" s="32">
        <v>1.389</v>
      </c>
      <c r="H45" s="32">
        <v>0.40100000000000002</v>
      </c>
      <c r="I45" s="32">
        <v>2.9630000000000001</v>
      </c>
      <c r="J45" s="32">
        <v>5.9710000000000001</v>
      </c>
      <c r="K45" s="32">
        <v>23.263999999999999</v>
      </c>
      <c r="L45" s="109">
        <v>5.9</v>
      </c>
      <c r="S45" s="108">
        <v>0</v>
      </c>
      <c r="T45" s="32">
        <v>3.335</v>
      </c>
      <c r="U45" s="32">
        <v>3.335</v>
      </c>
      <c r="V45" s="109">
        <v>20.486999999999998</v>
      </c>
      <c r="W45" s="108">
        <v>0</v>
      </c>
      <c r="X45" s="32">
        <v>0</v>
      </c>
      <c r="Y45" s="32">
        <v>0</v>
      </c>
      <c r="Z45" s="109">
        <v>0.35699999999999998</v>
      </c>
      <c r="AA45" s="108">
        <v>0</v>
      </c>
      <c r="AB45" s="32">
        <v>0</v>
      </c>
      <c r="AC45" s="32">
        <v>1.393</v>
      </c>
      <c r="AD45" s="109">
        <v>1.389</v>
      </c>
      <c r="AE45" s="108">
        <v>0.253</v>
      </c>
      <c r="AF45" s="32">
        <v>0.28000000000000003</v>
      </c>
      <c r="AG45" s="32">
        <v>0.28000000000000003</v>
      </c>
      <c r="AH45" s="109">
        <v>0.40100000000000002</v>
      </c>
      <c r="AI45" s="108">
        <v>0</v>
      </c>
      <c r="AJ45" s="32">
        <v>0</v>
      </c>
      <c r="AK45" s="32">
        <v>2.9630000000000001</v>
      </c>
      <c r="AL45" s="109">
        <v>2.9630000000000001</v>
      </c>
      <c r="AM45" s="108">
        <v>1.726</v>
      </c>
      <c r="AN45" s="32">
        <v>1.825</v>
      </c>
      <c r="AO45" s="32">
        <v>5.4710000000000001</v>
      </c>
      <c r="AP45" s="109">
        <v>5.9710000000000001</v>
      </c>
      <c r="AQ45" s="108">
        <v>17.273</v>
      </c>
      <c r="AR45" s="32">
        <v>19.609000000000002</v>
      </c>
      <c r="AS45" s="32">
        <v>23.472999999999999</v>
      </c>
      <c r="AT45" s="109">
        <v>23.263999999999999</v>
      </c>
      <c r="AU45" s="32">
        <v>9.4E-2</v>
      </c>
      <c r="AV45" s="32">
        <v>3.581</v>
      </c>
      <c r="AW45" s="32">
        <v>4.8760000000000003</v>
      </c>
      <c r="AX45" s="109">
        <v>5.9</v>
      </c>
      <c r="AY45" s="32">
        <v>0.14000000000000001</v>
      </c>
      <c r="AZ45" s="32">
        <v>0.48899999999999999</v>
      </c>
    </row>
    <row r="46" spans="2:52" ht="14.1" customHeight="1" x14ac:dyDescent="0.2">
      <c r="B46" s="8" t="s">
        <v>183</v>
      </c>
      <c r="C46" s="32">
        <v>0</v>
      </c>
      <c r="D46" s="32">
        <v>-30</v>
      </c>
      <c r="E46" s="32">
        <v>0</v>
      </c>
      <c r="F46" s="32">
        <v>-2000</v>
      </c>
      <c r="G46" s="32">
        <v>1485.85</v>
      </c>
      <c r="H46" s="32">
        <v>513.92499999999995</v>
      </c>
      <c r="I46" s="32">
        <v>0</v>
      </c>
      <c r="J46" s="32">
        <v>-70</v>
      </c>
      <c r="K46" s="32">
        <v>0</v>
      </c>
      <c r="L46" s="109">
        <v>0.22500000000000001</v>
      </c>
      <c r="S46" s="108">
        <v>0</v>
      </c>
      <c r="T46" s="32">
        <v>0</v>
      </c>
      <c r="U46" s="32">
        <v>0</v>
      </c>
      <c r="V46" s="109">
        <v>0</v>
      </c>
      <c r="W46" s="108">
        <v>0</v>
      </c>
      <c r="X46" s="32">
        <v>-1897.87</v>
      </c>
      <c r="Y46" s="32">
        <v>-3197.7750000000001</v>
      </c>
      <c r="Z46" s="109">
        <v>-2000</v>
      </c>
      <c r="AA46" s="108">
        <v>1265.5</v>
      </c>
      <c r="AB46" s="32">
        <v>1632.75</v>
      </c>
      <c r="AC46" s="32">
        <v>1485.85</v>
      </c>
      <c r="AD46" s="109">
        <v>1485.85</v>
      </c>
      <c r="AE46" s="108">
        <v>514.15</v>
      </c>
      <c r="AF46" s="32">
        <v>514.15</v>
      </c>
      <c r="AG46" s="32">
        <v>514.15</v>
      </c>
      <c r="AH46" s="109">
        <v>513.92499999999995</v>
      </c>
      <c r="AI46" s="108">
        <v>0</v>
      </c>
      <c r="AJ46" s="32">
        <v>0</v>
      </c>
      <c r="AK46" s="32">
        <v>0</v>
      </c>
      <c r="AL46" s="109">
        <v>0</v>
      </c>
      <c r="AM46" s="108">
        <v>0</v>
      </c>
      <c r="AN46" s="32">
        <v>0</v>
      </c>
      <c r="AO46" s="32">
        <v>-70</v>
      </c>
      <c r="AP46" s="109">
        <v>-70</v>
      </c>
      <c r="AQ46" s="108">
        <v>0</v>
      </c>
      <c r="AR46" s="32">
        <v>0</v>
      </c>
      <c r="AS46" s="32">
        <v>0</v>
      </c>
      <c r="AT46" s="109">
        <v>0</v>
      </c>
      <c r="AU46" s="32">
        <v>0.22500000000000001</v>
      </c>
      <c r="AV46" s="32">
        <v>0.22500000000000001</v>
      </c>
      <c r="AW46" s="32">
        <v>0.22500000000000001</v>
      </c>
      <c r="AX46" s="109">
        <v>0.22500000000000001</v>
      </c>
      <c r="AY46" s="32">
        <v>0</v>
      </c>
      <c r="AZ46" s="32">
        <v>0</v>
      </c>
    </row>
    <row r="47" spans="2:52" ht="14.1" customHeight="1" x14ac:dyDescent="0.2">
      <c r="B47" s="8" t="s">
        <v>184</v>
      </c>
      <c r="C47" s="32">
        <v>2.4910000000000001</v>
      </c>
      <c r="D47" s="32">
        <v>2.6629999999999998</v>
      </c>
      <c r="E47" s="32">
        <v>49.372</v>
      </c>
      <c r="F47" s="32">
        <v>121.9</v>
      </c>
      <c r="G47" s="32">
        <v>46.719000000000001</v>
      </c>
      <c r="H47" s="32">
        <v>6.9089999999999998</v>
      </c>
      <c r="I47" s="32">
        <v>54.697000000000003</v>
      </c>
      <c r="J47" s="32">
        <v>98.834000000000003</v>
      </c>
      <c r="K47" s="32">
        <v>143.893</v>
      </c>
      <c r="L47" s="109">
        <v>73.453999999999994</v>
      </c>
      <c r="S47" s="108">
        <v>0.93</v>
      </c>
      <c r="T47" s="32">
        <v>13.138999999999999</v>
      </c>
      <c r="U47" s="32">
        <v>32.741</v>
      </c>
      <c r="V47" s="109">
        <v>49.372</v>
      </c>
      <c r="W47" s="108">
        <v>35.927999999999997</v>
      </c>
      <c r="X47" s="32">
        <v>56.048999999999999</v>
      </c>
      <c r="Y47" s="32">
        <v>75.626999999999995</v>
      </c>
      <c r="Z47" s="109">
        <v>121.9</v>
      </c>
      <c r="AA47" s="108">
        <v>26.582999999999998</v>
      </c>
      <c r="AB47" s="32">
        <v>36.213999999999999</v>
      </c>
      <c r="AC47" s="32">
        <v>42.895000000000003</v>
      </c>
      <c r="AD47" s="109">
        <v>46.719000000000001</v>
      </c>
      <c r="AE47" s="108">
        <v>3.851</v>
      </c>
      <c r="AF47" s="32">
        <v>7.5209999999999999</v>
      </c>
      <c r="AG47" s="32">
        <v>6.8760000000000003</v>
      </c>
      <c r="AH47" s="109">
        <v>6.9089999999999998</v>
      </c>
      <c r="AI47" s="108">
        <v>1.2110000000000001</v>
      </c>
      <c r="AJ47" s="32">
        <v>7.3369999999999997</v>
      </c>
      <c r="AK47" s="32">
        <v>39.625999999999998</v>
      </c>
      <c r="AL47" s="109">
        <v>54.697000000000003</v>
      </c>
      <c r="AM47" s="108">
        <v>15.176</v>
      </c>
      <c r="AN47" s="32">
        <v>31.603999999999999</v>
      </c>
      <c r="AO47" s="32">
        <v>59.215000000000003</v>
      </c>
      <c r="AP47" s="109">
        <v>98.834000000000003</v>
      </c>
      <c r="AQ47" s="108">
        <v>47.938000000000002</v>
      </c>
      <c r="AR47" s="32">
        <v>80.433999999999997</v>
      </c>
      <c r="AS47" s="32">
        <v>116.741</v>
      </c>
      <c r="AT47" s="109">
        <v>143.893</v>
      </c>
      <c r="AU47" s="32">
        <v>17.974</v>
      </c>
      <c r="AV47" s="32">
        <v>34.631</v>
      </c>
      <c r="AW47" s="32">
        <v>54.271999999999998</v>
      </c>
      <c r="AX47" s="109">
        <v>73.453999999999994</v>
      </c>
      <c r="AY47" s="32">
        <v>16.616</v>
      </c>
      <c r="AZ47" s="32">
        <v>31.67</v>
      </c>
    </row>
    <row r="48" spans="2:52" ht="14.1" customHeight="1" x14ac:dyDescent="0.2">
      <c r="B48" s="8" t="s">
        <v>185</v>
      </c>
      <c r="C48" s="32">
        <v>0</v>
      </c>
      <c r="D48" s="32">
        <v>0</v>
      </c>
      <c r="E48" s="32">
        <v>0</v>
      </c>
      <c r="F48" s="32">
        <v>0</v>
      </c>
      <c r="G48" s="32">
        <v>0</v>
      </c>
      <c r="H48" s="32">
        <v>0</v>
      </c>
      <c r="I48" s="32">
        <v>0</v>
      </c>
      <c r="J48" s="32">
        <v>-539.1</v>
      </c>
      <c r="K48" s="32">
        <v>0</v>
      </c>
      <c r="L48" s="109">
        <v>0</v>
      </c>
      <c r="S48" s="108">
        <v>0</v>
      </c>
      <c r="T48" s="32">
        <v>0</v>
      </c>
      <c r="U48" s="32">
        <v>0</v>
      </c>
      <c r="V48" s="109">
        <v>0</v>
      </c>
      <c r="W48" s="108">
        <v>0</v>
      </c>
      <c r="X48" s="32">
        <v>0</v>
      </c>
      <c r="Y48" s="32">
        <v>0</v>
      </c>
      <c r="Z48" s="109">
        <v>0</v>
      </c>
      <c r="AA48" s="108">
        <v>0</v>
      </c>
      <c r="AB48" s="32">
        <v>0</v>
      </c>
      <c r="AC48" s="32">
        <v>0</v>
      </c>
      <c r="AD48" s="109">
        <v>0</v>
      </c>
      <c r="AE48" s="108">
        <v>0</v>
      </c>
      <c r="AF48" s="32">
        <v>0</v>
      </c>
      <c r="AG48" s="32">
        <v>0</v>
      </c>
      <c r="AH48" s="109">
        <v>0</v>
      </c>
      <c r="AI48" s="108">
        <v>0</v>
      </c>
      <c r="AJ48" s="32">
        <v>0</v>
      </c>
      <c r="AK48" s="32">
        <v>0</v>
      </c>
      <c r="AL48" s="109">
        <v>0</v>
      </c>
      <c r="AM48" s="108">
        <v>-542.755</v>
      </c>
      <c r="AN48" s="32">
        <v>-542.755</v>
      </c>
      <c r="AO48" s="32">
        <v>-542.755</v>
      </c>
      <c r="AP48" s="109">
        <v>-539.1</v>
      </c>
      <c r="AQ48" s="108">
        <v>0</v>
      </c>
      <c r="AR48" s="32">
        <v>0</v>
      </c>
      <c r="AS48" s="32">
        <v>0</v>
      </c>
      <c r="AT48" s="109">
        <v>0</v>
      </c>
      <c r="AU48" s="32">
        <v>0</v>
      </c>
      <c r="AV48" s="32">
        <v>0</v>
      </c>
      <c r="AW48" s="32">
        <v>0</v>
      </c>
      <c r="AX48" s="109">
        <v>0</v>
      </c>
      <c r="AY48" s="32">
        <v>0</v>
      </c>
      <c r="AZ48" s="32">
        <v>0</v>
      </c>
    </row>
    <row r="49" spans="2:53" s="5" customFormat="1" ht="14.1" customHeight="1" x14ac:dyDescent="0.2">
      <c r="B49" s="5" t="s">
        <v>186</v>
      </c>
      <c r="C49" s="34">
        <v>-1134.7239999999999</v>
      </c>
      <c r="D49" s="34">
        <v>-1485.1189999999999</v>
      </c>
      <c r="E49" s="34">
        <v>-605.07000000000005</v>
      </c>
      <c r="F49" s="34">
        <v>-2340.598</v>
      </c>
      <c r="G49" s="34">
        <v>554.91499999999996</v>
      </c>
      <c r="H49" s="34">
        <v>-96.236999999999995</v>
      </c>
      <c r="I49" s="34">
        <v>-1062.2149999999999</v>
      </c>
      <c r="J49" s="34">
        <v>-1536.5360000000001</v>
      </c>
      <c r="K49" s="34">
        <v>-1012.076</v>
      </c>
      <c r="L49" s="111">
        <v>-1127.8150000000001</v>
      </c>
      <c r="S49" s="110">
        <f t="shared" ref="S49:AS49" si="8">SUM(S42:S48)</f>
        <v>-162.12199999999999</v>
      </c>
      <c r="T49" s="34">
        <f t="shared" si="8"/>
        <v>-297.90600000000001</v>
      </c>
      <c r="U49" s="34">
        <f t="shared" si="8"/>
        <v>-434.73400000000004</v>
      </c>
      <c r="V49" s="111">
        <f t="shared" si="8"/>
        <v>-605.07000000000005</v>
      </c>
      <c r="W49" s="110">
        <f t="shared" si="8"/>
        <v>-28.418999999999997</v>
      </c>
      <c r="X49" s="34">
        <f t="shared" si="8"/>
        <v>-2076.9879999999998</v>
      </c>
      <c r="Y49" s="34">
        <f t="shared" si="8"/>
        <v>-3525.3380000000002</v>
      </c>
      <c r="Z49" s="111">
        <f t="shared" si="8"/>
        <v>-2340.598</v>
      </c>
      <c r="AA49" s="110">
        <f t="shared" si="8"/>
        <v>1067.884</v>
      </c>
      <c r="AB49" s="34">
        <f t="shared" si="8"/>
        <v>1254.8240000000001</v>
      </c>
      <c r="AC49" s="34">
        <f t="shared" si="8"/>
        <v>916.95399999999995</v>
      </c>
      <c r="AD49" s="111">
        <f t="shared" si="8"/>
        <v>554.91499999999996</v>
      </c>
      <c r="AE49" s="110">
        <f t="shared" si="8"/>
        <v>278.52999999999997</v>
      </c>
      <c r="AF49" s="34">
        <f t="shared" si="8"/>
        <v>226.45599999999993</v>
      </c>
      <c r="AG49" s="34">
        <f t="shared" si="8"/>
        <v>56.986999999999931</v>
      </c>
      <c r="AH49" s="111">
        <f t="shared" si="8"/>
        <v>-96.237000000000066</v>
      </c>
      <c r="AI49" s="110">
        <f t="shared" si="8"/>
        <v>-198.71899999999997</v>
      </c>
      <c r="AJ49" s="34">
        <f t="shared" si="8"/>
        <v>-450.851</v>
      </c>
      <c r="AK49" s="34">
        <f t="shared" si="8"/>
        <v>-693.59100000000001</v>
      </c>
      <c r="AL49" s="111">
        <f t="shared" si="8"/>
        <v>-1062.2150000000001</v>
      </c>
      <c r="AM49" s="110">
        <f t="shared" si="8"/>
        <v>-736.72199999999998</v>
      </c>
      <c r="AN49" s="34">
        <f t="shared" si="8"/>
        <v>-916.17200000000003</v>
      </c>
      <c r="AO49" s="34">
        <f t="shared" si="8"/>
        <v>-1210.079</v>
      </c>
      <c r="AP49" s="111">
        <f t="shared" si="8"/>
        <v>-1536.5360000000001</v>
      </c>
      <c r="AQ49" s="110">
        <f t="shared" si="8"/>
        <v>-235.72800000000001</v>
      </c>
      <c r="AR49" s="34">
        <f t="shared" si="8"/>
        <v>-463.77</v>
      </c>
      <c r="AS49" s="34">
        <f t="shared" si="8"/>
        <v>-756.06700000000001</v>
      </c>
      <c r="AT49" s="111">
        <v>-1012.076</v>
      </c>
      <c r="AU49" s="34">
        <f>SUM(AU42:AU48)</f>
        <v>-277.05799999999999</v>
      </c>
      <c r="AV49" s="34">
        <f>SUM(AV42:AV48)</f>
        <v>-562.99699999999996</v>
      </c>
      <c r="AW49" s="34">
        <f>SUM(AW42:AW48)</f>
        <v>-810.13599999999997</v>
      </c>
      <c r="AX49" s="111">
        <v>-1127.8150000000001</v>
      </c>
      <c r="AY49" s="34">
        <f>SUM(AY42:AY48)</f>
        <v>-158.62700000000001</v>
      </c>
      <c r="AZ49" s="34">
        <f>SUM(AZ42:AZ48)</f>
        <v>-347.30600000000004</v>
      </c>
    </row>
    <row r="50" spans="2:53" s="5" customFormat="1" ht="14.1" customHeight="1" x14ac:dyDescent="0.2">
      <c r="C50" s="34"/>
      <c r="D50" s="34"/>
      <c r="E50" s="34"/>
      <c r="F50" s="34"/>
      <c r="G50" s="34"/>
      <c r="H50" s="34"/>
      <c r="I50" s="34"/>
      <c r="J50" s="34"/>
      <c r="K50" s="34"/>
      <c r="L50" s="111"/>
      <c r="S50" s="110"/>
      <c r="T50" s="34"/>
      <c r="U50" s="34"/>
      <c r="V50" s="111"/>
      <c r="W50" s="110"/>
      <c r="X50" s="34"/>
      <c r="Y50" s="34"/>
      <c r="Z50" s="111"/>
      <c r="AA50" s="110"/>
      <c r="AB50" s="34"/>
      <c r="AC50" s="34"/>
      <c r="AD50" s="111"/>
      <c r="AE50" s="110"/>
      <c r="AF50" s="34"/>
      <c r="AG50" s="34"/>
      <c r="AH50" s="111"/>
      <c r="AI50" s="110"/>
      <c r="AJ50" s="34"/>
      <c r="AK50" s="34"/>
      <c r="AL50" s="111"/>
      <c r="AM50" s="110"/>
      <c r="AN50" s="34"/>
      <c r="AO50" s="34"/>
      <c r="AP50" s="111"/>
      <c r="AQ50" s="110"/>
      <c r="AR50" s="34"/>
      <c r="AS50" s="34"/>
      <c r="AT50" s="111"/>
      <c r="AU50" s="34"/>
      <c r="AV50" s="34"/>
      <c r="AW50" s="34"/>
      <c r="AX50" s="111"/>
      <c r="AY50" s="34"/>
      <c r="AZ50" s="34"/>
    </row>
    <row r="51" spans="2:53" s="5" customFormat="1" ht="14.1" customHeight="1" x14ac:dyDescent="0.2">
      <c r="B51" s="5" t="s">
        <v>187</v>
      </c>
      <c r="C51" s="34"/>
      <c r="D51" s="34"/>
      <c r="E51" s="34"/>
      <c r="F51" s="34"/>
      <c r="G51" s="34"/>
      <c r="H51" s="34"/>
      <c r="I51" s="34"/>
      <c r="J51" s="34"/>
      <c r="K51" s="34"/>
      <c r="L51" s="111"/>
      <c r="S51" s="110"/>
      <c r="T51" s="34"/>
      <c r="U51" s="34"/>
      <c r="V51" s="111"/>
      <c r="W51" s="110"/>
      <c r="X51" s="34"/>
      <c r="Y51" s="34"/>
      <c r="Z51" s="111"/>
      <c r="AA51" s="110"/>
      <c r="AB51" s="34"/>
      <c r="AC51" s="34"/>
      <c r="AD51" s="111"/>
      <c r="AE51" s="110"/>
      <c r="AF51" s="34"/>
      <c r="AG51" s="34"/>
      <c r="AH51" s="111"/>
      <c r="AI51" s="110"/>
      <c r="AJ51" s="34"/>
      <c r="AK51" s="34"/>
      <c r="AL51" s="111"/>
      <c r="AM51" s="110"/>
      <c r="AN51" s="34"/>
      <c r="AO51" s="34"/>
      <c r="AP51" s="111"/>
      <c r="AQ51" s="110"/>
      <c r="AR51" s="34"/>
      <c r="AS51" s="34"/>
      <c r="AT51" s="111"/>
      <c r="AU51" s="34"/>
      <c r="AV51" s="34"/>
      <c r="AW51" s="34"/>
      <c r="AX51" s="111"/>
      <c r="AY51" s="34"/>
      <c r="AZ51" s="34"/>
    </row>
    <row r="52" spans="2:53" ht="14.1" customHeight="1" x14ac:dyDescent="0.2">
      <c r="B52" s="8" t="s">
        <v>188</v>
      </c>
      <c r="C52" s="32">
        <v>0</v>
      </c>
      <c r="D52" s="32">
        <v>0</v>
      </c>
      <c r="E52" s="32">
        <v>0</v>
      </c>
      <c r="F52" s="32">
        <v>-14.96</v>
      </c>
      <c r="G52" s="32">
        <v>-30.068999999999999</v>
      </c>
      <c r="H52" s="32">
        <v>-89.968000000000004</v>
      </c>
      <c r="I52" s="32">
        <v>-150.19399999999999</v>
      </c>
      <c r="J52" s="32">
        <v>-200.322</v>
      </c>
      <c r="K52" s="32">
        <v>-208.3</v>
      </c>
      <c r="L52" s="109">
        <v>-201.45400000000001</v>
      </c>
      <c r="S52" s="108">
        <v>0</v>
      </c>
      <c r="T52" s="32">
        <v>0</v>
      </c>
      <c r="U52" s="32">
        <v>0</v>
      </c>
      <c r="V52" s="109">
        <v>0</v>
      </c>
      <c r="W52" s="108">
        <v>-3.19</v>
      </c>
      <c r="X52" s="32">
        <v>-6.2610000000000001</v>
      </c>
      <c r="Y52" s="32">
        <v>-12.035</v>
      </c>
      <c r="Z52" s="109">
        <v>-14.96</v>
      </c>
      <c r="AA52" s="108">
        <v>-6.24</v>
      </c>
      <c r="AB52" s="32">
        <v>-13.54</v>
      </c>
      <c r="AC52" s="32">
        <v>-20.977</v>
      </c>
      <c r="AD52" s="109">
        <v>-30.068999999999999</v>
      </c>
      <c r="AE52" s="108">
        <v>-18.181000000000001</v>
      </c>
      <c r="AF52" s="32">
        <v>-28.178000000000001</v>
      </c>
      <c r="AG52" s="32">
        <v>-38.363</v>
      </c>
      <c r="AH52" s="109">
        <v>-89.968000000000004</v>
      </c>
      <c r="AI52" s="108">
        <v>-31.428999999999998</v>
      </c>
      <c r="AJ52" s="32">
        <v>-78.254000000000005</v>
      </c>
      <c r="AK52" s="32">
        <v>-119.05</v>
      </c>
      <c r="AL52" s="109">
        <v>-150.19399999999999</v>
      </c>
      <c r="AM52" s="108">
        <v>-43.054000000000002</v>
      </c>
      <c r="AN52" s="32">
        <v>-107.431</v>
      </c>
      <c r="AO52" s="32">
        <v>-155.60499999999999</v>
      </c>
      <c r="AP52" s="109">
        <v>-200.322</v>
      </c>
      <c r="AQ52" s="108">
        <v>-54.707000000000001</v>
      </c>
      <c r="AR52" s="32">
        <v>-127.607</v>
      </c>
      <c r="AS52" s="32">
        <v>-171.34399999999999</v>
      </c>
      <c r="AT52" s="109">
        <v>-208.3</v>
      </c>
      <c r="AU52" s="32">
        <v>-52.710999999999999</v>
      </c>
      <c r="AV52" s="32">
        <v>-137.50800000000001</v>
      </c>
      <c r="AW52" s="32">
        <v>-181.852</v>
      </c>
      <c r="AX52" s="109">
        <v>-201.45400000000001</v>
      </c>
      <c r="AY52" s="32">
        <v>-49.654000000000003</v>
      </c>
      <c r="AZ52" s="32">
        <v>-148.03399999999999</v>
      </c>
    </row>
    <row r="53" spans="2:53" ht="14.1" customHeight="1" x14ac:dyDescent="0.2">
      <c r="B53" s="8" t="s">
        <v>189</v>
      </c>
      <c r="C53" s="32">
        <v>0</v>
      </c>
      <c r="D53" s="32">
        <v>5478.5410000000002</v>
      </c>
      <c r="E53" s="32">
        <v>0</v>
      </c>
      <c r="F53" s="32">
        <v>0</v>
      </c>
      <c r="G53" s="32">
        <v>0</v>
      </c>
      <c r="H53" s="32">
        <v>0</v>
      </c>
      <c r="I53" s="32">
        <v>5479.7420000000002</v>
      </c>
      <c r="J53" s="32">
        <v>2.7879999999999998</v>
      </c>
      <c r="K53" s="32">
        <v>97.995999999999995</v>
      </c>
      <c r="L53" s="109">
        <v>-58.901000000000003</v>
      </c>
      <c r="S53" s="108">
        <v>0</v>
      </c>
      <c r="T53" s="32">
        <v>0</v>
      </c>
      <c r="U53" s="32">
        <v>0</v>
      </c>
      <c r="V53" s="109">
        <v>0</v>
      </c>
      <c r="W53" s="108">
        <v>0</v>
      </c>
      <c r="X53" s="32">
        <v>0</v>
      </c>
      <c r="Y53" s="32">
        <v>0</v>
      </c>
      <c r="Z53" s="109">
        <v>0</v>
      </c>
      <c r="AA53" s="108">
        <v>0</v>
      </c>
      <c r="AB53" s="32">
        <v>0</v>
      </c>
      <c r="AC53" s="32">
        <v>0</v>
      </c>
      <c r="AD53" s="109">
        <v>0</v>
      </c>
      <c r="AE53" s="108">
        <v>0</v>
      </c>
      <c r="AF53" s="32">
        <v>0</v>
      </c>
      <c r="AG53" s="32">
        <v>0</v>
      </c>
      <c r="AH53" s="109">
        <v>0</v>
      </c>
      <c r="AI53" s="108">
        <v>0</v>
      </c>
      <c r="AJ53" s="32">
        <v>0</v>
      </c>
      <c r="AK53" s="32">
        <v>0</v>
      </c>
      <c r="AL53" s="109">
        <v>5479.7420000000002</v>
      </c>
      <c r="AM53" s="108">
        <v>0.23</v>
      </c>
      <c r="AN53" s="32">
        <v>1.413</v>
      </c>
      <c r="AO53" s="32">
        <v>1.6719999999999999</v>
      </c>
      <c r="AP53" s="109">
        <v>2.7879999999999998</v>
      </c>
      <c r="AQ53" s="108">
        <v>0</v>
      </c>
      <c r="AR53" s="32">
        <v>0</v>
      </c>
      <c r="AS53" s="32">
        <v>69.92</v>
      </c>
      <c r="AT53" s="109">
        <v>97.995999999999995</v>
      </c>
      <c r="AU53" s="32">
        <v>12.007999999999999</v>
      </c>
      <c r="AV53" s="32">
        <v>100.197</v>
      </c>
      <c r="AW53" s="32">
        <v>-26.736000000000001</v>
      </c>
      <c r="AX53" s="109">
        <v>-58.901000000000003</v>
      </c>
      <c r="AY53" s="32">
        <v>-7.6219999999999999</v>
      </c>
      <c r="AZ53" s="32">
        <v>44.027999999999999</v>
      </c>
    </row>
    <row r="54" spans="2:53" ht="14.1" customHeight="1" x14ac:dyDescent="0.2">
      <c r="B54" s="8" t="s">
        <v>190</v>
      </c>
      <c r="C54" s="32">
        <v>0</v>
      </c>
      <c r="D54" s="32"/>
      <c r="E54" s="32">
        <v>0</v>
      </c>
      <c r="F54" s="32">
        <v>0</v>
      </c>
      <c r="G54" s="32">
        <v>0</v>
      </c>
      <c r="H54" s="32">
        <v>0</v>
      </c>
      <c r="I54" s="32">
        <v>-5505.9380000000001</v>
      </c>
      <c r="J54" s="32">
        <v>-1.7250000000000001</v>
      </c>
      <c r="K54" s="32">
        <v>-1.284</v>
      </c>
      <c r="L54" s="109">
        <v>0.85899999999999999</v>
      </c>
      <c r="S54" s="108">
        <v>0</v>
      </c>
      <c r="T54" s="32">
        <v>0</v>
      </c>
      <c r="U54" s="32">
        <v>0</v>
      </c>
      <c r="V54" s="109">
        <v>0</v>
      </c>
      <c r="W54" s="108">
        <v>0</v>
      </c>
      <c r="X54" s="32">
        <v>0</v>
      </c>
      <c r="Y54" s="32">
        <v>0</v>
      </c>
      <c r="Z54" s="109">
        <v>0</v>
      </c>
      <c r="AA54" s="108">
        <v>0</v>
      </c>
      <c r="AB54" s="32">
        <v>0</v>
      </c>
      <c r="AC54" s="32">
        <v>0</v>
      </c>
      <c r="AD54" s="109">
        <v>0</v>
      </c>
      <c r="AE54" s="108">
        <v>0</v>
      </c>
      <c r="AF54" s="32">
        <v>0</v>
      </c>
      <c r="AG54" s="32">
        <v>0</v>
      </c>
      <c r="AH54" s="109">
        <v>0</v>
      </c>
      <c r="AI54" s="108">
        <v>0</v>
      </c>
      <c r="AJ54" s="32">
        <v>0</v>
      </c>
      <c r="AK54" s="32">
        <v>0</v>
      </c>
      <c r="AL54" s="109">
        <v>-5505.9380000000001</v>
      </c>
      <c r="AM54" s="108">
        <v>0</v>
      </c>
      <c r="AN54" s="32">
        <v>0</v>
      </c>
      <c r="AO54" s="32">
        <v>0</v>
      </c>
      <c r="AP54" s="109">
        <v>-1.7250000000000001</v>
      </c>
      <c r="AQ54" s="108">
        <v>-0.47799999999999998</v>
      </c>
      <c r="AR54" s="32">
        <v>-0.68300000000000005</v>
      </c>
      <c r="AS54" s="32">
        <v>-1.087</v>
      </c>
      <c r="AT54" s="109">
        <v>-1.284</v>
      </c>
      <c r="AU54" s="32">
        <v>-0.20200000000000001</v>
      </c>
      <c r="AV54" s="32">
        <v>-0.45300000000000001</v>
      </c>
      <c r="AW54" s="32">
        <v>-0.66</v>
      </c>
      <c r="AX54" s="109">
        <v>0.85899999999999999</v>
      </c>
      <c r="AY54" s="32">
        <v>-0.16500000000000001</v>
      </c>
      <c r="AZ54" s="32">
        <v>-0.32500000000000001</v>
      </c>
    </row>
    <row r="55" spans="2:53" ht="14.1" customHeight="1" x14ac:dyDescent="0.2">
      <c r="B55" s="8" t="s">
        <v>191</v>
      </c>
      <c r="C55" s="32">
        <v>0</v>
      </c>
      <c r="D55" s="32">
        <v>-13.81</v>
      </c>
      <c r="E55" s="32">
        <v>0</v>
      </c>
      <c r="F55" s="32">
        <v>0</v>
      </c>
      <c r="G55" s="32">
        <v>0</v>
      </c>
      <c r="H55" s="32">
        <v>0</v>
      </c>
      <c r="I55" s="32">
        <v>0</v>
      </c>
      <c r="J55" s="32">
        <v>0</v>
      </c>
      <c r="K55" s="32">
        <v>0</v>
      </c>
      <c r="L55" s="109">
        <v>0</v>
      </c>
      <c r="S55" s="108">
        <v>0</v>
      </c>
      <c r="T55" s="32">
        <v>0</v>
      </c>
      <c r="U55" s="32">
        <v>0</v>
      </c>
      <c r="V55" s="109">
        <v>0</v>
      </c>
      <c r="W55" s="108">
        <v>0</v>
      </c>
      <c r="X55" s="32">
        <v>0</v>
      </c>
      <c r="Y55" s="32">
        <v>0</v>
      </c>
      <c r="Z55" s="109">
        <v>0</v>
      </c>
      <c r="AA55" s="108">
        <v>0</v>
      </c>
      <c r="AB55" s="32">
        <v>0</v>
      </c>
      <c r="AC55" s="32">
        <v>0</v>
      </c>
      <c r="AD55" s="109">
        <v>0</v>
      </c>
      <c r="AE55" s="108">
        <v>0</v>
      </c>
      <c r="AF55" s="32">
        <v>0</v>
      </c>
      <c r="AG55" s="32">
        <v>0</v>
      </c>
      <c r="AH55" s="109">
        <v>0</v>
      </c>
      <c r="AI55" s="108">
        <v>0</v>
      </c>
      <c r="AJ55" s="32">
        <v>0</v>
      </c>
      <c r="AK55" s="32">
        <v>0</v>
      </c>
      <c r="AL55" s="109">
        <v>0</v>
      </c>
      <c r="AM55" s="108">
        <v>0</v>
      </c>
      <c r="AN55" s="32">
        <v>0</v>
      </c>
      <c r="AO55" s="32">
        <v>0</v>
      </c>
      <c r="AP55" s="109">
        <v>0</v>
      </c>
      <c r="AQ55" s="108">
        <v>0</v>
      </c>
      <c r="AR55" s="32">
        <v>0</v>
      </c>
      <c r="AS55" s="32">
        <v>0</v>
      </c>
      <c r="AT55" s="109">
        <v>0</v>
      </c>
      <c r="AU55" s="32">
        <v>0</v>
      </c>
      <c r="AV55" s="32">
        <v>0</v>
      </c>
      <c r="AW55" s="32">
        <v>0</v>
      </c>
      <c r="AX55" s="109">
        <v>0</v>
      </c>
      <c r="AY55" s="32">
        <v>0</v>
      </c>
      <c r="AZ55" s="32">
        <v>0</v>
      </c>
    </row>
    <row r="56" spans="2:53" ht="14.1" customHeight="1" x14ac:dyDescent="0.2">
      <c r="B56" s="8" t="s">
        <v>192</v>
      </c>
      <c r="C56" s="32">
        <v>0</v>
      </c>
      <c r="D56" s="32">
        <v>-6304.4179999999997</v>
      </c>
      <c r="E56" s="32">
        <v>0</v>
      </c>
      <c r="F56" s="32">
        <v>0</v>
      </c>
      <c r="G56" s="32">
        <v>0</v>
      </c>
      <c r="H56" s="32">
        <v>0</v>
      </c>
      <c r="I56" s="32">
        <v>0</v>
      </c>
      <c r="J56" s="32">
        <v>0</v>
      </c>
      <c r="K56" s="32">
        <v>0</v>
      </c>
      <c r="L56" s="109">
        <v>0</v>
      </c>
      <c r="S56" s="108">
        <v>0</v>
      </c>
      <c r="T56" s="32">
        <v>0</v>
      </c>
      <c r="U56" s="32">
        <v>0</v>
      </c>
      <c r="V56" s="109">
        <v>0</v>
      </c>
      <c r="W56" s="108">
        <v>0</v>
      </c>
      <c r="X56" s="32">
        <v>0</v>
      </c>
      <c r="Y56" s="32">
        <v>0</v>
      </c>
      <c r="Z56" s="109">
        <v>0</v>
      </c>
      <c r="AA56" s="108">
        <v>0</v>
      </c>
      <c r="AB56" s="32">
        <v>0</v>
      </c>
      <c r="AC56" s="32">
        <v>0</v>
      </c>
      <c r="AD56" s="109">
        <v>0</v>
      </c>
      <c r="AE56" s="108">
        <v>0</v>
      </c>
      <c r="AF56" s="32">
        <v>0</v>
      </c>
      <c r="AG56" s="32">
        <v>0</v>
      </c>
      <c r="AH56" s="109">
        <v>0</v>
      </c>
      <c r="AI56" s="108">
        <v>0</v>
      </c>
      <c r="AJ56" s="32">
        <v>0</v>
      </c>
      <c r="AK56" s="32">
        <v>0</v>
      </c>
      <c r="AL56" s="109">
        <v>0</v>
      </c>
      <c r="AM56" s="108">
        <v>0</v>
      </c>
      <c r="AN56" s="32">
        <v>0</v>
      </c>
      <c r="AO56" s="32">
        <v>0</v>
      </c>
      <c r="AP56" s="109">
        <v>0</v>
      </c>
      <c r="AQ56" s="108">
        <v>0</v>
      </c>
      <c r="AR56" s="32">
        <v>0</v>
      </c>
      <c r="AS56" s="32">
        <v>0</v>
      </c>
      <c r="AT56" s="109">
        <v>0</v>
      </c>
      <c r="AU56" s="32">
        <v>0</v>
      </c>
      <c r="AV56" s="32">
        <v>0</v>
      </c>
      <c r="AW56" s="32">
        <v>0</v>
      </c>
      <c r="AX56" s="109">
        <v>0</v>
      </c>
      <c r="AY56" s="32">
        <v>0</v>
      </c>
      <c r="AZ56" s="32">
        <v>0</v>
      </c>
    </row>
    <row r="57" spans="2:53" ht="14.1" customHeight="1" x14ac:dyDescent="0.2">
      <c r="B57" s="8" t="s">
        <v>193</v>
      </c>
      <c r="C57" s="32">
        <v>0</v>
      </c>
      <c r="D57" s="32">
        <v>-2134.6880000000001</v>
      </c>
      <c r="E57" s="32">
        <v>-1470</v>
      </c>
      <c r="F57" s="32">
        <v>-1928.75</v>
      </c>
      <c r="G57" s="32">
        <v>-2479.375</v>
      </c>
      <c r="H57" s="32">
        <v>-2571.25</v>
      </c>
      <c r="I57" s="32">
        <v>-2571.25</v>
      </c>
      <c r="J57" s="32">
        <v>-2622.89</v>
      </c>
      <c r="K57" s="32">
        <v>-2613.6999999999998</v>
      </c>
      <c r="L57" s="109">
        <v>-2599.1460000000002</v>
      </c>
      <c r="S57" s="108">
        <v>0</v>
      </c>
      <c r="T57" s="32">
        <v>-735</v>
      </c>
      <c r="U57" s="32">
        <v>0</v>
      </c>
      <c r="V57" s="109">
        <v>-1470</v>
      </c>
      <c r="W57" s="108">
        <v>0</v>
      </c>
      <c r="X57" s="32">
        <v>-735</v>
      </c>
      <c r="Y57" s="32">
        <v>-735</v>
      </c>
      <c r="Z57" s="109">
        <v>-1928.75</v>
      </c>
      <c r="AA57" s="108">
        <v>0</v>
      </c>
      <c r="AB57" s="32">
        <v>-1193.75</v>
      </c>
      <c r="AC57" s="32">
        <v>-1193.75</v>
      </c>
      <c r="AD57" s="109">
        <v>-2479.375</v>
      </c>
      <c r="AE57" s="108">
        <v>-1285.625</v>
      </c>
      <c r="AF57" s="32">
        <v>-1285.625</v>
      </c>
      <c r="AG57" s="32">
        <v>-1285.625</v>
      </c>
      <c r="AH57" s="109">
        <v>-2571.25</v>
      </c>
      <c r="AI57" s="108">
        <v>0</v>
      </c>
      <c r="AJ57" s="32">
        <v>-1285.625</v>
      </c>
      <c r="AK57" s="32">
        <v>-1285.625</v>
      </c>
      <c r="AL57" s="109">
        <v>-2571.25</v>
      </c>
      <c r="AM57" s="108">
        <v>-1285.625</v>
      </c>
      <c r="AN57" s="32">
        <v>-1285.625</v>
      </c>
      <c r="AO57" s="32">
        <v>-1324.7909999999999</v>
      </c>
      <c r="AP57" s="109">
        <v>-2622.89</v>
      </c>
      <c r="AQ57" s="108">
        <v>0</v>
      </c>
      <c r="AR57" s="32">
        <v>-1285.625</v>
      </c>
      <c r="AS57" s="32">
        <v>-1328.143</v>
      </c>
      <c r="AT57" s="109">
        <v>-2613.6999999999998</v>
      </c>
      <c r="AU57" s="32">
        <v>0</v>
      </c>
      <c r="AV57" s="32">
        <v>-1313.521</v>
      </c>
      <c r="AW57" s="32">
        <v>-1313.521</v>
      </c>
      <c r="AX57" s="109">
        <v>-2599.1460000000002</v>
      </c>
      <c r="AY57" s="32">
        <v>0</v>
      </c>
      <c r="AZ57" s="32">
        <v>-1990.722</v>
      </c>
    </row>
    <row r="58" spans="2:53" ht="14.1" customHeight="1" x14ac:dyDescent="0.2">
      <c r="B58" s="8" t="s">
        <v>288</v>
      </c>
      <c r="C58" s="32"/>
      <c r="D58" s="32"/>
      <c r="E58" s="32">
        <v>0</v>
      </c>
      <c r="F58" s="32">
        <v>0</v>
      </c>
      <c r="G58" s="32">
        <v>0</v>
      </c>
      <c r="H58" s="32">
        <v>0</v>
      </c>
      <c r="I58" s="32">
        <v>0</v>
      </c>
      <c r="J58" s="32">
        <v>0</v>
      </c>
      <c r="K58" s="32">
        <v>0</v>
      </c>
      <c r="L58" s="109">
        <v>-10.478999999999999</v>
      </c>
      <c r="S58" s="108">
        <v>0</v>
      </c>
      <c r="T58" s="32">
        <v>0</v>
      </c>
      <c r="U58" s="32">
        <v>0</v>
      </c>
      <c r="V58" s="109">
        <v>0</v>
      </c>
      <c r="W58" s="108">
        <v>0</v>
      </c>
      <c r="X58" s="32">
        <v>0</v>
      </c>
      <c r="Y58" s="32">
        <v>0</v>
      </c>
      <c r="Z58" s="109">
        <v>0</v>
      </c>
      <c r="AA58" s="108">
        <v>0</v>
      </c>
      <c r="AB58" s="32">
        <v>0</v>
      </c>
      <c r="AC58" s="32">
        <v>0</v>
      </c>
      <c r="AD58" s="109">
        <v>0</v>
      </c>
      <c r="AE58" s="108">
        <v>0</v>
      </c>
      <c r="AF58" s="32">
        <v>0</v>
      </c>
      <c r="AG58" s="32">
        <v>0</v>
      </c>
      <c r="AH58" s="109">
        <v>0</v>
      </c>
      <c r="AI58" s="108">
        <v>0</v>
      </c>
      <c r="AJ58" s="32">
        <v>0</v>
      </c>
      <c r="AK58" s="32">
        <v>0</v>
      </c>
      <c r="AL58" s="109">
        <v>0</v>
      </c>
      <c r="AM58" s="108">
        <v>0</v>
      </c>
      <c r="AN58" s="32">
        <v>0</v>
      </c>
      <c r="AO58" s="32">
        <v>0</v>
      </c>
      <c r="AP58" s="109">
        <v>0</v>
      </c>
      <c r="AQ58" s="108">
        <v>0</v>
      </c>
      <c r="AR58" s="32">
        <v>0</v>
      </c>
      <c r="AS58" s="32">
        <v>0</v>
      </c>
      <c r="AT58" s="109">
        <v>0</v>
      </c>
      <c r="AU58" s="32">
        <v>0</v>
      </c>
      <c r="AV58" s="32">
        <v>-15.27</v>
      </c>
      <c r="AW58" s="32">
        <v>-16.64</v>
      </c>
      <c r="AX58" s="109">
        <v>-10.478999999999999</v>
      </c>
      <c r="AY58" s="32">
        <v>-2.254</v>
      </c>
      <c r="AZ58" s="32">
        <v>-1.5580000000000001</v>
      </c>
    </row>
    <row r="59" spans="2:53" ht="14.1" customHeight="1" x14ac:dyDescent="0.2">
      <c r="B59" s="8" t="s">
        <v>194</v>
      </c>
      <c r="C59" s="32">
        <v>0</v>
      </c>
      <c r="D59" s="32">
        <v>0</v>
      </c>
      <c r="E59" s="32">
        <v>-151.33799999999999</v>
      </c>
      <c r="F59" s="32">
        <v>-187.50700000000001</v>
      </c>
      <c r="G59" s="32">
        <v>-194.154</v>
      </c>
      <c r="H59" s="32">
        <v>-139.935</v>
      </c>
      <c r="I59" s="32">
        <v>-206.03</v>
      </c>
      <c r="J59" s="32">
        <v>-307.87099999999998</v>
      </c>
      <c r="K59" s="32">
        <v>-355.26400000000001</v>
      </c>
      <c r="L59" s="109">
        <v>-302.87799999999999</v>
      </c>
      <c r="S59" s="108">
        <v>0</v>
      </c>
      <c r="T59" s="32">
        <v>-68.31</v>
      </c>
      <c r="U59" s="32">
        <v>0</v>
      </c>
      <c r="V59" s="109">
        <v>-151.33799999999999</v>
      </c>
      <c r="W59" s="108">
        <v>-30.346</v>
      </c>
      <c r="X59" s="32">
        <v>-82.373999999999995</v>
      </c>
      <c r="Y59" s="32">
        <v>-82.373999999999995</v>
      </c>
      <c r="Z59" s="109">
        <v>-187.50700000000001</v>
      </c>
      <c r="AA59" s="108">
        <v>-50.991999999999997</v>
      </c>
      <c r="AB59" s="32">
        <v>-98.275000000000006</v>
      </c>
      <c r="AC59" s="32">
        <v>-137.727</v>
      </c>
      <c r="AD59" s="109">
        <v>-194.154</v>
      </c>
      <c r="AE59" s="108">
        <v>-47.048000000000002</v>
      </c>
      <c r="AF59" s="32">
        <v>-72.677000000000007</v>
      </c>
      <c r="AG59" s="32">
        <v>-109.041</v>
      </c>
      <c r="AH59" s="109">
        <v>-139.935</v>
      </c>
      <c r="AI59" s="108">
        <v>-36.606999999999999</v>
      </c>
      <c r="AJ59" s="32">
        <v>-71.507000000000005</v>
      </c>
      <c r="AK59" s="32">
        <v>-140.745</v>
      </c>
      <c r="AL59" s="109">
        <v>-206.03</v>
      </c>
      <c r="AM59" s="108">
        <v>-53.22</v>
      </c>
      <c r="AN59" s="32">
        <v>-144.464</v>
      </c>
      <c r="AO59" s="32">
        <v>-225.83500000000001</v>
      </c>
      <c r="AP59" s="109">
        <v>-307.87099999999998</v>
      </c>
      <c r="AQ59" s="108">
        <v>-78.64</v>
      </c>
      <c r="AR59" s="32">
        <v>-182.41</v>
      </c>
      <c r="AS59" s="32">
        <v>-317.51</v>
      </c>
      <c r="AT59" s="109">
        <v>-355.26400000000001</v>
      </c>
      <c r="AU59" s="32">
        <v>-78.908000000000001</v>
      </c>
      <c r="AV59" s="32">
        <v>-156.51900000000001</v>
      </c>
      <c r="AW59" s="32">
        <v>-230.51900000000001</v>
      </c>
      <c r="AX59" s="109">
        <v>-302.87799999999999</v>
      </c>
      <c r="AY59" s="32">
        <v>-63.805999999999997</v>
      </c>
      <c r="AZ59" s="32">
        <v>-122.34399999999999</v>
      </c>
    </row>
    <row r="60" spans="2:53" s="5" customFormat="1" ht="14.1" customHeight="1" x14ac:dyDescent="0.2">
      <c r="B60" s="5" t="s">
        <v>195</v>
      </c>
      <c r="C60" s="34">
        <v>0</v>
      </c>
      <c r="D60" s="34">
        <v>-2974.375</v>
      </c>
      <c r="E60" s="34">
        <v>-1621.338</v>
      </c>
      <c r="F60" s="34">
        <v>-2131.2170000000001</v>
      </c>
      <c r="G60" s="34">
        <v>-2703.598</v>
      </c>
      <c r="H60" s="34">
        <v>-2801.1529999999998</v>
      </c>
      <c r="I60" s="34">
        <v>-2953.67</v>
      </c>
      <c r="J60" s="34">
        <v>-3130.02</v>
      </c>
      <c r="K60" s="34">
        <v>-3080.5520000000001</v>
      </c>
      <c r="L60" s="111">
        <v>-3173.7170000000001</v>
      </c>
      <c r="S60" s="110">
        <f t="shared" ref="S60:AF60" si="9">SUM(S52:S59)</f>
        <v>0</v>
      </c>
      <c r="T60" s="34">
        <f t="shared" si="9"/>
        <v>-803.31</v>
      </c>
      <c r="U60" s="34">
        <f t="shared" si="9"/>
        <v>0</v>
      </c>
      <c r="V60" s="111">
        <f t="shared" si="9"/>
        <v>-1621.338</v>
      </c>
      <c r="W60" s="110">
        <f t="shared" si="9"/>
        <v>-33.536000000000001</v>
      </c>
      <c r="X60" s="34">
        <f t="shared" si="9"/>
        <v>-823.63499999999999</v>
      </c>
      <c r="Y60" s="34">
        <f t="shared" si="9"/>
        <v>-829.40899999999999</v>
      </c>
      <c r="Z60" s="111">
        <f t="shared" si="9"/>
        <v>-2131.2170000000001</v>
      </c>
      <c r="AA60" s="110">
        <f t="shared" si="9"/>
        <v>-57.231999999999999</v>
      </c>
      <c r="AB60" s="34">
        <f t="shared" si="9"/>
        <v>-1305.5650000000001</v>
      </c>
      <c r="AC60" s="34">
        <f t="shared" si="9"/>
        <v>-1352.4540000000002</v>
      </c>
      <c r="AD60" s="111">
        <f t="shared" si="9"/>
        <v>-2703.598</v>
      </c>
      <c r="AE60" s="110">
        <f t="shared" si="9"/>
        <v>-1350.854</v>
      </c>
      <c r="AF60" s="34">
        <f t="shared" si="9"/>
        <v>-1386.48</v>
      </c>
      <c r="AG60" s="34">
        <f t="shared" ref="AG60:AK60" si="10">SUM(AG52:AG59)</f>
        <v>-1433.029</v>
      </c>
      <c r="AH60" s="111">
        <f t="shared" si="10"/>
        <v>-2801.1529999999998</v>
      </c>
      <c r="AI60" s="110">
        <f t="shared" si="10"/>
        <v>-68.036000000000001</v>
      </c>
      <c r="AJ60" s="34">
        <f t="shared" si="10"/>
        <v>-1435.386</v>
      </c>
      <c r="AK60" s="34">
        <f t="shared" si="10"/>
        <v>-1545.42</v>
      </c>
      <c r="AL60" s="111">
        <f t="shared" ref="AL60" si="11">SUM(AL52:AL59)</f>
        <v>-2953.6700000000005</v>
      </c>
      <c r="AM60" s="110">
        <f t="shared" ref="AM60:AN60" si="12">SUM(AM52:AM59)</f>
        <v>-1381.6690000000001</v>
      </c>
      <c r="AN60" s="34">
        <f t="shared" si="12"/>
        <v>-1536.107</v>
      </c>
      <c r="AO60" s="34">
        <f>SUM(AO52:AO59)</f>
        <v>-1704.559</v>
      </c>
      <c r="AP60" s="111">
        <f>SUM(AP52:AP59)</f>
        <v>-3130.02</v>
      </c>
      <c r="AQ60" s="110">
        <f t="shared" ref="AQ60:AS60" si="13">SUM(AQ52:AQ59)</f>
        <v>-133.82499999999999</v>
      </c>
      <c r="AR60" s="34">
        <f t="shared" si="13"/>
        <v>-1596.325</v>
      </c>
      <c r="AS60" s="34">
        <f t="shared" si="13"/>
        <v>-1748.164</v>
      </c>
      <c r="AT60" s="111">
        <v>-3080.5520000000001</v>
      </c>
      <c r="AU60" s="34">
        <f>SUM(AU52:AU59)</f>
        <v>-119.813</v>
      </c>
      <c r="AV60" s="34">
        <f>SUM(AV52:AV59)</f>
        <v>-1523.0739999999998</v>
      </c>
      <c r="AW60" s="34">
        <f>SUM(AW52:AW59)</f>
        <v>-1769.9280000000001</v>
      </c>
      <c r="AX60" s="111">
        <v>-3173.7170000000001</v>
      </c>
      <c r="AY60" s="34">
        <f>SUM(AY52:AY59)</f>
        <v>-123.501</v>
      </c>
      <c r="AZ60" s="34">
        <f>SUM(AZ52:AZ59)</f>
        <v>-2218.9549999999999</v>
      </c>
    </row>
    <row r="61" spans="2:53" s="5" customFormat="1" ht="14.1" customHeight="1" x14ac:dyDescent="0.2">
      <c r="C61" s="34"/>
      <c r="D61" s="34"/>
      <c r="E61" s="34"/>
      <c r="F61" s="34"/>
      <c r="G61" s="34"/>
      <c r="H61" s="34"/>
      <c r="I61" s="34"/>
      <c r="J61" s="34"/>
      <c r="K61" s="34"/>
      <c r="L61" s="111"/>
      <c r="S61" s="110"/>
      <c r="T61" s="34"/>
      <c r="U61" s="34"/>
      <c r="V61" s="111"/>
      <c r="W61" s="110"/>
      <c r="X61" s="34"/>
      <c r="Y61" s="34"/>
      <c r="Z61" s="111"/>
      <c r="AA61" s="110"/>
      <c r="AB61" s="34"/>
      <c r="AC61" s="34"/>
      <c r="AD61" s="111"/>
      <c r="AE61" s="110"/>
      <c r="AF61" s="34"/>
      <c r="AG61" s="34"/>
      <c r="AH61" s="111"/>
      <c r="AI61" s="110"/>
      <c r="AJ61" s="34"/>
      <c r="AK61" s="34"/>
      <c r="AL61" s="111"/>
      <c r="AM61" s="110"/>
      <c r="AN61" s="34"/>
      <c r="AO61" s="34"/>
      <c r="AP61" s="111"/>
      <c r="AQ61" s="110"/>
      <c r="AR61" s="34"/>
      <c r="AS61" s="34"/>
      <c r="AT61" s="111"/>
      <c r="AU61" s="34"/>
      <c r="AV61" s="34"/>
      <c r="AW61" s="34"/>
      <c r="AX61" s="111"/>
      <c r="AY61" s="34"/>
      <c r="AZ61" s="34"/>
    </row>
    <row r="62" spans="2:53" ht="14.1" customHeight="1" x14ac:dyDescent="0.2">
      <c r="B62" s="8" t="s">
        <v>196</v>
      </c>
      <c r="C62" s="32">
        <v>2912.2629999999999</v>
      </c>
      <c r="D62" s="32">
        <v>-1078.002</v>
      </c>
      <c r="E62" s="32">
        <v>2687.5070000000005</v>
      </c>
      <c r="F62" s="32">
        <v>-2726.9299999999994</v>
      </c>
      <c r="G62" s="32">
        <v>-454.56899999999996</v>
      </c>
      <c r="H62" s="32">
        <v>-19.782</v>
      </c>
      <c r="I62" s="32">
        <v>491.55900000000003</v>
      </c>
      <c r="J62" s="32">
        <v>384.71199999999999</v>
      </c>
      <c r="K62" s="32">
        <v>-161.17500000000001</v>
      </c>
      <c r="L62" s="109">
        <v>-379.49099999999999</v>
      </c>
      <c r="R62" s="46"/>
      <c r="S62" s="108">
        <f t="shared" ref="S62:AS62" si="14">S39+S49+S60</f>
        <v>1966.5620000000001</v>
      </c>
      <c r="T62" s="32">
        <f t="shared" si="14"/>
        <v>2173.556</v>
      </c>
      <c r="U62" s="32">
        <f t="shared" si="14"/>
        <v>3302.5140000000001</v>
      </c>
      <c r="V62" s="109">
        <f t="shared" si="14"/>
        <v>2687.5070000000005</v>
      </c>
      <c r="W62" s="108">
        <f t="shared" si="14"/>
        <v>-961.22800000000029</v>
      </c>
      <c r="X62" s="32">
        <f t="shared" si="14"/>
        <v>-1927.8489999999993</v>
      </c>
      <c r="Y62" s="32">
        <f t="shared" si="14"/>
        <v>-2871.3290000000002</v>
      </c>
      <c r="Z62" s="109">
        <f t="shared" si="14"/>
        <v>-2726.9299999999994</v>
      </c>
      <c r="AA62" s="108">
        <f t="shared" si="14"/>
        <v>1767.4839999999999</v>
      </c>
      <c r="AB62" s="32">
        <f t="shared" si="14"/>
        <v>-663.03800000000012</v>
      </c>
      <c r="AC62" s="32">
        <f t="shared" si="14"/>
        <v>713.83699999999908</v>
      </c>
      <c r="AD62" s="109">
        <f t="shared" si="14"/>
        <v>-454.56899999999996</v>
      </c>
      <c r="AE62" s="108">
        <f t="shared" si="14"/>
        <v>2.1429999999998017</v>
      </c>
      <c r="AF62" s="32">
        <f t="shared" si="14"/>
        <v>1632.7660000000001</v>
      </c>
      <c r="AG62" s="32">
        <f t="shared" si="14"/>
        <v>865.26500000000033</v>
      </c>
      <c r="AH62" s="109">
        <f t="shared" si="14"/>
        <v>-19.781999999999243</v>
      </c>
      <c r="AI62" s="108">
        <f t="shared" si="14"/>
        <v>1799.2619999999997</v>
      </c>
      <c r="AJ62" s="32">
        <f t="shared" si="14"/>
        <v>529.61699999999973</v>
      </c>
      <c r="AK62" s="32">
        <f t="shared" si="14"/>
        <v>746.54500000000053</v>
      </c>
      <c r="AL62" s="109">
        <f t="shared" si="14"/>
        <v>491.55899999999883</v>
      </c>
      <c r="AM62" s="108">
        <f t="shared" si="14"/>
        <v>-861.37899999999991</v>
      </c>
      <c r="AN62" s="32">
        <f t="shared" si="14"/>
        <v>-825.27500000000009</v>
      </c>
      <c r="AO62" s="32">
        <f t="shared" si="14"/>
        <v>411.21699999999987</v>
      </c>
      <c r="AP62" s="109">
        <f t="shared" si="14"/>
        <v>384.71199999999999</v>
      </c>
      <c r="AQ62" s="108">
        <f t="shared" si="14"/>
        <v>495.25699999999989</v>
      </c>
      <c r="AR62" s="32">
        <f t="shared" si="14"/>
        <v>277.18399999999997</v>
      </c>
      <c r="AS62" s="32">
        <f t="shared" si="14"/>
        <v>339.85199999999963</v>
      </c>
      <c r="AT62" s="109">
        <v>-161.17500000000001</v>
      </c>
      <c r="AU62" s="32">
        <f>AU39+AU49+AU60</f>
        <v>-94.328999999999965</v>
      </c>
      <c r="AV62" s="32">
        <f>(AV39+AV49+AV60)</f>
        <v>-482.22300000000018</v>
      </c>
      <c r="AW62" s="32">
        <f>(AW39+AW49+AW60)</f>
        <v>210.57399999999939</v>
      </c>
      <c r="AX62" s="109">
        <v>-379.49099999999999</v>
      </c>
      <c r="AY62" s="32">
        <f>AY39+AY49+AY60</f>
        <v>29.27200000000019</v>
      </c>
      <c r="AZ62" s="32">
        <f>AZ39+AZ49+AZ60</f>
        <v>-164.03799999999956</v>
      </c>
    </row>
    <row r="63" spans="2:53" s="5" customFormat="1" ht="14.1" customHeight="1" x14ac:dyDescent="0.2">
      <c r="C63" s="34"/>
      <c r="D63" s="34"/>
      <c r="E63" s="34"/>
      <c r="F63" s="34"/>
      <c r="G63" s="34"/>
      <c r="H63" s="34"/>
      <c r="I63" s="34"/>
      <c r="J63" s="34"/>
      <c r="K63" s="34"/>
      <c r="L63" s="111"/>
      <c r="S63" s="110"/>
      <c r="T63" s="34"/>
      <c r="U63" s="34"/>
      <c r="V63" s="111"/>
      <c r="W63" s="110"/>
      <c r="X63" s="34"/>
      <c r="Y63" s="34"/>
      <c r="Z63" s="111"/>
      <c r="AA63" s="110"/>
      <c r="AB63" s="34"/>
      <c r="AC63" s="34"/>
      <c r="AD63" s="111"/>
      <c r="AE63" s="110"/>
      <c r="AF63" s="34"/>
      <c r="AG63" s="34"/>
      <c r="AH63" s="111"/>
      <c r="AI63" s="110"/>
      <c r="AJ63" s="34"/>
      <c r="AK63" s="34"/>
      <c r="AL63" s="111"/>
      <c r="AM63" s="110"/>
      <c r="AN63" s="34"/>
      <c r="AO63" s="34"/>
      <c r="AP63" s="111"/>
      <c r="AQ63" s="110"/>
      <c r="AR63" s="34"/>
      <c r="AS63" s="34"/>
      <c r="AT63" s="111"/>
      <c r="AU63" s="34"/>
      <c r="AV63" s="34"/>
      <c r="AW63" s="34"/>
      <c r="AX63" s="111"/>
      <c r="AY63" s="34"/>
      <c r="AZ63" s="34"/>
    </row>
    <row r="64" spans="2:53" s="5" customFormat="1" ht="14.1" customHeight="1" x14ac:dyDescent="0.2">
      <c r="B64" s="5" t="s">
        <v>197</v>
      </c>
      <c r="C64" s="34">
        <v>821.19100000000003</v>
      </c>
      <c r="D64" s="34">
        <v>3733.4540000000002</v>
      </c>
      <c r="E64" s="34">
        <v>2655.4520000000002</v>
      </c>
      <c r="F64" s="34">
        <v>5342.9589999999998</v>
      </c>
      <c r="G64" s="34">
        <v>2599.8910000000001</v>
      </c>
      <c r="H64" s="34">
        <v>2145.3220000000001</v>
      </c>
      <c r="I64" s="34">
        <v>2125.54</v>
      </c>
      <c r="J64" s="34">
        <v>2617.0990000000002</v>
      </c>
      <c r="K64" s="34">
        <v>2993.9369999999999</v>
      </c>
      <c r="L64" s="111">
        <v>2734.038</v>
      </c>
      <c r="R64" s="62"/>
      <c r="S64" s="110">
        <v>2655.4520000000002</v>
      </c>
      <c r="T64" s="34">
        <v>2655.4520000000002</v>
      </c>
      <c r="U64" s="34">
        <v>2655.4520000000002</v>
      </c>
      <c r="V64" s="111">
        <v>2655.4520000000002</v>
      </c>
      <c r="W64" s="110">
        <v>5342.9589999999998</v>
      </c>
      <c r="X64" s="34">
        <v>5342.9589999999998</v>
      </c>
      <c r="Y64" s="34">
        <v>5342.9589999999998</v>
      </c>
      <c r="Z64" s="111">
        <v>5342.9589999999998</v>
      </c>
      <c r="AA64" s="110">
        <v>2599.8910000000001</v>
      </c>
      <c r="AB64" s="34">
        <v>2599.8910000000001</v>
      </c>
      <c r="AC64" s="34">
        <v>2599.8910000000001</v>
      </c>
      <c r="AD64" s="111">
        <v>2599.8910000000001</v>
      </c>
      <c r="AE64" s="110">
        <v>2145.3220000000001</v>
      </c>
      <c r="AF64" s="34">
        <v>2145.3220000000001</v>
      </c>
      <c r="AG64" s="34">
        <v>2145.3220000000001</v>
      </c>
      <c r="AH64" s="111">
        <v>2145.3220000000001</v>
      </c>
      <c r="AI64" s="110">
        <v>2125.54</v>
      </c>
      <c r="AJ64" s="34">
        <v>2125.54</v>
      </c>
      <c r="AK64" s="34">
        <v>2125.54</v>
      </c>
      <c r="AL64" s="111">
        <v>2125.54</v>
      </c>
      <c r="AM64" s="110">
        <v>2617.0990000000002</v>
      </c>
      <c r="AN64" s="34">
        <v>2617.0990000000002</v>
      </c>
      <c r="AO64" s="34">
        <v>2617.0990000000002</v>
      </c>
      <c r="AP64" s="111">
        <v>2617.0990000000002</v>
      </c>
      <c r="AQ64" s="110">
        <v>2993.9369999999999</v>
      </c>
      <c r="AR64" s="34">
        <v>2993.9369999999999</v>
      </c>
      <c r="AS64" s="34">
        <v>2993.9369999999999</v>
      </c>
      <c r="AT64" s="111">
        <v>2993.9369999999999</v>
      </c>
      <c r="AU64" s="34">
        <v>2734.038</v>
      </c>
      <c r="AV64" s="34">
        <v>2734.038</v>
      </c>
      <c r="AW64" s="34">
        <v>2734.038</v>
      </c>
      <c r="AX64" s="111">
        <v>2734.038</v>
      </c>
      <c r="AY64" s="34">
        <v>2360.8539999999998</v>
      </c>
      <c r="AZ64" s="34">
        <v>2360.8539999999998</v>
      </c>
      <c r="BA64" s="224"/>
    </row>
    <row r="65" spans="2:52" s="5" customFormat="1" ht="14.1" customHeight="1" x14ac:dyDescent="0.2">
      <c r="B65" s="8" t="s">
        <v>198</v>
      </c>
      <c r="C65" s="32">
        <v>0</v>
      </c>
      <c r="D65" s="32">
        <v>0</v>
      </c>
      <c r="E65" s="32">
        <v>0</v>
      </c>
      <c r="F65" s="32">
        <v>0</v>
      </c>
      <c r="G65" s="32">
        <v>0</v>
      </c>
      <c r="H65" s="32">
        <v>0</v>
      </c>
      <c r="I65" s="32">
        <v>0</v>
      </c>
      <c r="J65" s="32">
        <v>-7.8739999999999997</v>
      </c>
      <c r="K65" s="32">
        <v>-98.724000000000004</v>
      </c>
      <c r="L65" s="109">
        <v>6.3070000000000004</v>
      </c>
      <c r="S65" s="108">
        <v>0</v>
      </c>
      <c r="T65" s="32">
        <v>0</v>
      </c>
      <c r="U65" s="32">
        <v>0</v>
      </c>
      <c r="V65" s="109">
        <v>0</v>
      </c>
      <c r="W65" s="108">
        <v>0</v>
      </c>
      <c r="X65" s="32">
        <v>0</v>
      </c>
      <c r="Y65" s="32">
        <v>0</v>
      </c>
      <c r="Z65" s="109">
        <v>0</v>
      </c>
      <c r="AA65" s="108">
        <v>0</v>
      </c>
      <c r="AB65" s="32">
        <v>0</v>
      </c>
      <c r="AC65" s="32">
        <v>0</v>
      </c>
      <c r="AD65" s="109">
        <v>0</v>
      </c>
      <c r="AE65" s="108">
        <v>0</v>
      </c>
      <c r="AF65" s="32">
        <v>0</v>
      </c>
      <c r="AG65" s="32">
        <v>0</v>
      </c>
      <c r="AH65" s="109">
        <v>0</v>
      </c>
      <c r="AI65" s="108">
        <v>0</v>
      </c>
      <c r="AJ65" s="32">
        <v>0</v>
      </c>
      <c r="AK65" s="32">
        <v>0</v>
      </c>
      <c r="AL65" s="109">
        <v>0</v>
      </c>
      <c r="AM65" s="108">
        <v>-3.4279999999999999</v>
      </c>
      <c r="AN65" s="32">
        <v>-3.8969999999999998</v>
      </c>
      <c r="AO65" s="32">
        <v>-3.847</v>
      </c>
      <c r="AP65" s="109">
        <v>-7.8739999999999997</v>
      </c>
      <c r="AQ65" s="108">
        <v>-94.304000000000002</v>
      </c>
      <c r="AR65" s="32">
        <v>-72.742999999999995</v>
      </c>
      <c r="AS65" s="32">
        <v>-107.48699999999999</v>
      </c>
      <c r="AT65" s="109">
        <v>-98.724000000000004</v>
      </c>
      <c r="AU65" s="32">
        <v>0.21299999999999999</v>
      </c>
      <c r="AV65" s="32">
        <v>3.14</v>
      </c>
      <c r="AW65" s="32">
        <v>6.4409999999999998</v>
      </c>
      <c r="AX65" s="109">
        <v>6.3070000000000004</v>
      </c>
      <c r="AY65" s="32">
        <v>-10.846</v>
      </c>
      <c r="AZ65" s="32">
        <v>-5.9530000000000003</v>
      </c>
    </row>
    <row r="66" spans="2:52" s="5" customFormat="1" ht="14.1" customHeight="1" thickBot="1" x14ac:dyDescent="0.25">
      <c r="B66" s="104" t="s">
        <v>199</v>
      </c>
      <c r="C66" s="140">
        <f t="shared" ref="C66:AL66" si="15">SUM(C62:C65)</f>
        <v>3733.4539999999997</v>
      </c>
      <c r="D66" s="140">
        <f t="shared" si="15"/>
        <v>2655.4520000000002</v>
      </c>
      <c r="E66" s="140">
        <v>5342.9590000000007</v>
      </c>
      <c r="F66" s="140">
        <v>2616.0290000000005</v>
      </c>
      <c r="G66" s="140">
        <v>2145.3220000000001</v>
      </c>
      <c r="H66" s="140">
        <f t="shared" si="15"/>
        <v>2125.54</v>
      </c>
      <c r="I66" s="140">
        <f t="shared" si="15"/>
        <v>2617.0990000000002</v>
      </c>
      <c r="J66" s="140">
        <f t="shared" si="15"/>
        <v>2993.9370000000004</v>
      </c>
      <c r="K66" s="140">
        <f t="shared" si="15"/>
        <v>2734.0379999999996</v>
      </c>
      <c r="L66" s="152">
        <f t="shared" ref="L66" si="16">SUM(L62:L65)</f>
        <v>2360.8539999999998</v>
      </c>
      <c r="M66" s="63"/>
      <c r="N66" s="63"/>
      <c r="O66" s="63"/>
      <c r="P66" s="63"/>
      <c r="Q66" s="63"/>
      <c r="R66" s="63"/>
      <c r="S66" s="197">
        <f t="shared" si="15"/>
        <v>4622.0140000000001</v>
      </c>
      <c r="T66" s="140">
        <f t="shared" si="15"/>
        <v>4829.0079999999998</v>
      </c>
      <c r="U66" s="140">
        <f t="shared" si="15"/>
        <v>5957.9660000000003</v>
      </c>
      <c r="V66" s="152">
        <f t="shared" si="15"/>
        <v>5342.9590000000007</v>
      </c>
      <c r="W66" s="197">
        <f t="shared" si="15"/>
        <v>4381.7309999999998</v>
      </c>
      <c r="X66" s="140">
        <f t="shared" si="15"/>
        <v>3415.1100000000006</v>
      </c>
      <c r="Y66" s="140">
        <f t="shared" si="15"/>
        <v>2471.6299999999997</v>
      </c>
      <c r="Z66" s="152">
        <f t="shared" si="15"/>
        <v>2616.0290000000005</v>
      </c>
      <c r="AA66" s="197">
        <f t="shared" si="15"/>
        <v>4367.375</v>
      </c>
      <c r="AB66" s="140">
        <f t="shared" si="15"/>
        <v>1936.8530000000001</v>
      </c>
      <c r="AC66" s="140">
        <f t="shared" si="15"/>
        <v>3313.7279999999992</v>
      </c>
      <c r="AD66" s="152">
        <f t="shared" si="15"/>
        <v>2145.3220000000001</v>
      </c>
      <c r="AE66" s="197">
        <f t="shared" si="15"/>
        <v>2147.4650000000001</v>
      </c>
      <c r="AF66" s="140">
        <f t="shared" si="15"/>
        <v>3778.0880000000002</v>
      </c>
      <c r="AG66" s="140">
        <f t="shared" si="15"/>
        <v>3010.5870000000004</v>
      </c>
      <c r="AH66" s="152">
        <f t="shared" si="15"/>
        <v>2125.5400000000009</v>
      </c>
      <c r="AI66" s="197">
        <f t="shared" si="15"/>
        <v>3924.8019999999997</v>
      </c>
      <c r="AJ66" s="140">
        <f t="shared" si="15"/>
        <v>2655.1569999999997</v>
      </c>
      <c r="AK66" s="140">
        <f t="shared" si="15"/>
        <v>2872.0850000000005</v>
      </c>
      <c r="AL66" s="152">
        <f t="shared" si="15"/>
        <v>2617.0989999999988</v>
      </c>
      <c r="AM66" s="197">
        <f>SUM(AM62:AM65)</f>
        <v>1752.2920000000001</v>
      </c>
      <c r="AN66" s="140">
        <f>SUM(AN62:AN65)</f>
        <v>1787.9270000000001</v>
      </c>
      <c r="AO66" s="140">
        <f>SUM(AO62:AO65)</f>
        <v>3024.4689999999996</v>
      </c>
      <c r="AP66" s="152">
        <f>SUM(AP62:AP65)</f>
        <v>2993.9370000000004</v>
      </c>
      <c r="AQ66" s="197">
        <f t="shared" ref="AQ66:AS66" si="17">AQ64+AQ62+AQ65</f>
        <v>3394.89</v>
      </c>
      <c r="AR66" s="140">
        <f t="shared" si="17"/>
        <v>3198.3780000000002</v>
      </c>
      <c r="AS66" s="140">
        <f t="shared" si="17"/>
        <v>3226.3019999999997</v>
      </c>
      <c r="AT66" s="152">
        <v>2734.038</v>
      </c>
      <c r="AU66" s="140">
        <f>AU64+AU62+AU65</f>
        <v>2639.922</v>
      </c>
      <c r="AV66" s="140">
        <f>AV64+AV62+AV65</f>
        <v>2254.9549999999995</v>
      </c>
      <c r="AW66" s="140">
        <f>AW64+AW62+AW65</f>
        <v>2951.052999999999</v>
      </c>
      <c r="AX66" s="152">
        <f t="shared" ref="AX66" si="18">SUM(AX62:AX65)</f>
        <v>2360.8539999999998</v>
      </c>
      <c r="AY66" s="140">
        <f>AY64+AY62+AY65</f>
        <v>2379.2800000000002</v>
      </c>
      <c r="AZ66" s="140">
        <f>AZ64+AZ62+AZ65</f>
        <v>2190.8630000000003</v>
      </c>
    </row>
    <row r="67" spans="2:52" s="5" customFormat="1" ht="14.1" customHeight="1" thickTop="1" x14ac:dyDescent="0.2">
      <c r="B67" s="8"/>
      <c r="C67" s="32"/>
      <c r="D67" s="32"/>
      <c r="E67" s="32"/>
      <c r="F67" s="32"/>
      <c r="G67" s="32"/>
      <c r="H67" s="32"/>
      <c r="I67" s="32"/>
      <c r="J67" s="32"/>
      <c r="K67" s="32"/>
      <c r="L67" s="32"/>
      <c r="S67" s="32"/>
      <c r="T67" s="32"/>
      <c r="U67" s="32"/>
      <c r="V67" s="32"/>
      <c r="W67" s="32"/>
      <c r="X67" s="32"/>
      <c r="Y67" s="32"/>
      <c r="Z67" s="32"/>
      <c r="AA67" s="32"/>
      <c r="AB67" s="32"/>
      <c r="AC67" s="32"/>
      <c r="AD67" s="32"/>
      <c r="AE67" s="32"/>
      <c r="AF67" s="32"/>
      <c r="AG67" s="32"/>
      <c r="AH67" s="32"/>
      <c r="AI67" s="32"/>
      <c r="AJ67" s="32"/>
      <c r="AK67" s="32"/>
      <c r="AL67" s="32"/>
      <c r="AM67" s="32"/>
      <c r="AN67" s="32"/>
      <c r="AO67" s="32"/>
      <c r="AP67" s="32"/>
      <c r="AQ67" s="32"/>
      <c r="AR67" s="32"/>
      <c r="AS67" s="32"/>
      <c r="AT67" s="32"/>
      <c r="AU67" s="32"/>
      <c r="AV67" s="32"/>
      <c r="AW67" s="32"/>
      <c r="AX67" s="32"/>
      <c r="AY67" s="32"/>
      <c r="AZ67" s="32"/>
    </row>
    <row r="68" spans="2:52" s="5" customFormat="1" ht="14.1" customHeight="1" x14ac:dyDescent="0.2">
      <c r="B68" s="8"/>
      <c r="C68" s="32"/>
      <c r="D68" s="32"/>
      <c r="E68" s="32"/>
      <c r="F68" s="32"/>
      <c r="G68" s="32"/>
      <c r="H68" s="32"/>
      <c r="I68" s="32"/>
      <c r="J68" s="32"/>
      <c r="K68" s="32"/>
      <c r="L68" s="32"/>
      <c r="S68" s="32"/>
      <c r="T68" s="32"/>
      <c r="U68" s="32"/>
      <c r="V68" s="32"/>
      <c r="W68" s="32"/>
      <c r="X68" s="32"/>
      <c r="Y68" s="32"/>
      <c r="Z68" s="32"/>
      <c r="AA68" s="32"/>
      <c r="AB68" s="32"/>
      <c r="AC68" s="32"/>
      <c r="AD68" s="32"/>
      <c r="AE68" s="32"/>
      <c r="AF68" s="32"/>
      <c r="AG68" s="32"/>
      <c r="AH68" s="32"/>
      <c r="AI68" s="32"/>
      <c r="AJ68" s="32"/>
      <c r="AK68" s="32"/>
      <c r="AL68" s="32"/>
      <c r="AM68" s="32"/>
      <c r="AN68" s="32"/>
      <c r="AO68" s="32"/>
      <c r="AP68" s="32"/>
      <c r="AQ68" s="32"/>
      <c r="AR68" s="32"/>
      <c r="AS68" s="32"/>
      <c r="AT68" s="32"/>
      <c r="AU68" s="32"/>
      <c r="AV68" s="32"/>
      <c r="AW68" s="32"/>
      <c r="AX68" s="32"/>
      <c r="AY68" s="32"/>
      <c r="AZ68" s="32"/>
    </row>
    <row r="69" spans="2:52" ht="14.1" customHeight="1" x14ac:dyDescent="0.2">
      <c r="B69" s="18" t="s">
        <v>59</v>
      </c>
      <c r="C69" s="19">
        <v>2016</v>
      </c>
      <c r="D69" s="19">
        <v>2017</v>
      </c>
      <c r="E69" s="19">
        <v>2018</v>
      </c>
      <c r="F69" s="19">
        <v>2019</v>
      </c>
      <c r="G69" s="19">
        <v>2020</v>
      </c>
      <c r="H69" s="19">
        <v>2021</v>
      </c>
      <c r="I69" s="19">
        <v>2022</v>
      </c>
      <c r="J69" s="19">
        <v>2023</v>
      </c>
      <c r="K69" s="19">
        <v>2024</v>
      </c>
      <c r="L69" s="218">
        <v>2025</v>
      </c>
      <c r="S69" s="22" t="s">
        <v>14</v>
      </c>
      <c r="T69" s="21" t="s">
        <v>274</v>
      </c>
      <c r="U69" s="21" t="s">
        <v>275</v>
      </c>
      <c r="V69" s="218">
        <v>2018</v>
      </c>
      <c r="W69" s="22" t="s">
        <v>18</v>
      </c>
      <c r="X69" s="21" t="s">
        <v>276</v>
      </c>
      <c r="Y69" s="21" t="s">
        <v>277</v>
      </c>
      <c r="Z69" s="218">
        <v>2019</v>
      </c>
      <c r="AA69" s="22" t="s">
        <v>22</v>
      </c>
      <c r="AB69" s="21" t="s">
        <v>278</v>
      </c>
      <c r="AC69" s="21" t="s">
        <v>279</v>
      </c>
      <c r="AD69" s="218">
        <v>2020</v>
      </c>
      <c r="AE69" s="22" t="s">
        <v>26</v>
      </c>
      <c r="AF69" s="21" t="s">
        <v>280</v>
      </c>
      <c r="AG69" s="21" t="s">
        <v>281</v>
      </c>
      <c r="AH69" s="218">
        <v>2021</v>
      </c>
      <c r="AI69" s="22" t="s">
        <v>30</v>
      </c>
      <c r="AJ69" s="21" t="s">
        <v>282</v>
      </c>
      <c r="AK69" s="21" t="s">
        <v>283</v>
      </c>
      <c r="AL69" s="218">
        <v>2022</v>
      </c>
      <c r="AM69" s="22" t="s">
        <v>34</v>
      </c>
      <c r="AN69" s="21" t="s">
        <v>284</v>
      </c>
      <c r="AO69" s="21" t="s">
        <v>285</v>
      </c>
      <c r="AP69" s="218">
        <v>2023</v>
      </c>
      <c r="AQ69" s="22" t="s">
        <v>38</v>
      </c>
      <c r="AR69" s="21" t="s">
        <v>265</v>
      </c>
      <c r="AS69" s="21" t="s">
        <v>266</v>
      </c>
      <c r="AT69" s="218">
        <v>2024</v>
      </c>
      <c r="AU69" s="20" t="s">
        <v>263</v>
      </c>
      <c r="AV69" s="21" t="s">
        <v>286</v>
      </c>
      <c r="AW69" s="21" t="s">
        <v>293</v>
      </c>
      <c r="AX69" s="218">
        <v>2025</v>
      </c>
      <c r="AY69" s="20" t="s">
        <v>299</v>
      </c>
      <c r="AZ69" s="20" t="s">
        <v>308</v>
      </c>
    </row>
    <row r="70" spans="2:52" ht="14.1" customHeight="1" x14ac:dyDescent="0.2">
      <c r="B70" s="5" t="s">
        <v>157</v>
      </c>
      <c r="C70" s="34"/>
      <c r="D70" s="34"/>
      <c r="E70" s="34"/>
      <c r="F70" s="34"/>
      <c r="G70" s="34"/>
      <c r="H70" s="34"/>
      <c r="I70" s="34"/>
      <c r="J70" s="34"/>
      <c r="K70" s="34"/>
      <c r="L70" s="111"/>
      <c r="S70" s="110"/>
      <c r="T70" s="34"/>
      <c r="U70" s="34"/>
      <c r="V70" s="111"/>
      <c r="W70" s="110"/>
      <c r="X70" s="34"/>
      <c r="Y70" s="34"/>
      <c r="Z70" s="111"/>
      <c r="AA70" s="110"/>
      <c r="AB70" s="34"/>
      <c r="AC70" s="34"/>
      <c r="AD70" s="111"/>
      <c r="AE70" s="110"/>
      <c r="AF70" s="34"/>
      <c r="AG70" s="34"/>
      <c r="AH70" s="111"/>
      <c r="AI70" s="110"/>
      <c r="AJ70" s="34"/>
      <c r="AK70" s="34"/>
      <c r="AL70" s="111"/>
      <c r="AM70" s="110"/>
      <c r="AN70" s="34"/>
      <c r="AO70" s="34"/>
      <c r="AP70" s="111"/>
      <c r="AQ70" s="110"/>
      <c r="AR70" s="34"/>
      <c r="AS70" s="34"/>
      <c r="AT70" s="111"/>
      <c r="AU70" s="34"/>
      <c r="AV70" s="34"/>
      <c r="AW70" s="34"/>
      <c r="AX70" s="111"/>
      <c r="AY70" s="34"/>
      <c r="AZ70" s="34"/>
    </row>
    <row r="71" spans="2:52" ht="14.1" customHeight="1" x14ac:dyDescent="0.2">
      <c r="B71" s="8" t="s">
        <v>158</v>
      </c>
      <c r="C71" s="32">
        <f>C9/3.673</f>
        <v>484.87884563027501</v>
      </c>
      <c r="D71" s="32">
        <f>D9/3.673</f>
        <v>491.20800435611221</v>
      </c>
      <c r="E71" s="32">
        <f t="shared" ref="E71:G71" si="19">E9/3.673</f>
        <v>579.40457391777829</v>
      </c>
      <c r="F71" s="32">
        <f t="shared" si="19"/>
        <v>603.78001633542067</v>
      </c>
      <c r="G71" s="32">
        <f t="shared" si="19"/>
        <v>662.22815137489795</v>
      </c>
      <c r="H71" s="32">
        <f>H9/3.673</f>
        <v>613.23468554315275</v>
      </c>
      <c r="I71" s="32">
        <f>I9/3.673</f>
        <v>748.30057173972227</v>
      </c>
      <c r="J71" s="32">
        <f>J9/3.673</f>
        <v>721.29757691260545</v>
      </c>
      <c r="K71" s="32">
        <f>K9/3.673</f>
        <v>750.25238224884299</v>
      </c>
      <c r="L71" s="109">
        <f>L9/3.673</f>
        <v>864.12551048189493</v>
      </c>
      <c r="S71" s="108">
        <f t="shared" ref="S71:AV71" si="20">S9/3.673</f>
        <v>147.60522733460385</v>
      </c>
      <c r="T71" s="32">
        <f t="shared" si="20"/>
        <v>306.08902804247214</v>
      </c>
      <c r="U71" s="32">
        <f t="shared" si="20"/>
        <v>458.03130955622106</v>
      </c>
      <c r="V71" s="109">
        <f t="shared" si="20"/>
        <v>579.40457391777829</v>
      </c>
      <c r="W71" s="108">
        <f t="shared" si="20"/>
        <v>157.34631091750612</v>
      </c>
      <c r="X71" s="32">
        <f t="shared" si="20"/>
        <v>319.30955622107268</v>
      </c>
      <c r="Y71" s="32">
        <f t="shared" si="20"/>
        <v>468.65069425537706</v>
      </c>
      <c r="Z71" s="109">
        <f t="shared" si="20"/>
        <v>603.78001633542067</v>
      </c>
      <c r="AA71" s="108">
        <f t="shared" si="20"/>
        <v>108.77130411108085</v>
      </c>
      <c r="AB71" s="32">
        <f t="shared" si="20"/>
        <v>247.82956711135313</v>
      </c>
      <c r="AC71" s="32">
        <f t="shared" si="20"/>
        <v>430.492512932208</v>
      </c>
      <c r="AD71" s="109">
        <f t="shared" si="20"/>
        <v>662.22815137489795</v>
      </c>
      <c r="AE71" s="108">
        <f t="shared" si="20"/>
        <v>171.72202559215901</v>
      </c>
      <c r="AF71" s="32">
        <f t="shared" si="20"/>
        <v>313.67764769942823</v>
      </c>
      <c r="AG71" s="32">
        <f t="shared" si="20"/>
        <v>457.70323985842634</v>
      </c>
      <c r="AH71" s="109">
        <f t="shared" si="20"/>
        <v>613.23468554315275</v>
      </c>
      <c r="AI71" s="108">
        <f t="shared" si="20"/>
        <v>182.59978219439148</v>
      </c>
      <c r="AJ71" s="32">
        <f t="shared" si="20"/>
        <v>425.22270623468557</v>
      </c>
      <c r="AK71" s="32">
        <f t="shared" si="20"/>
        <v>633.97958072420363</v>
      </c>
      <c r="AL71" s="109">
        <f t="shared" si="20"/>
        <v>748.30057173972227</v>
      </c>
      <c r="AM71" s="108">
        <f t="shared" si="20"/>
        <v>148.7176694799891</v>
      </c>
      <c r="AN71" s="32">
        <f t="shared" si="20"/>
        <v>304.0547236591342</v>
      </c>
      <c r="AO71" s="32">
        <f t="shared" si="20"/>
        <v>538.45956983392318</v>
      </c>
      <c r="AP71" s="109">
        <f t="shared" si="20"/>
        <v>721.29757691260545</v>
      </c>
      <c r="AQ71" s="108">
        <f t="shared" si="20"/>
        <v>156.27470732371359</v>
      </c>
      <c r="AR71" s="32">
        <f t="shared" si="20"/>
        <v>348.9011707051456</v>
      </c>
      <c r="AS71" s="32">
        <f t="shared" si="20"/>
        <v>564.53961339504497</v>
      </c>
      <c r="AT71" s="109">
        <f t="shared" si="20"/>
        <v>750.25238224884299</v>
      </c>
      <c r="AU71" s="32">
        <f t="shared" si="20"/>
        <v>196.04083855159269</v>
      </c>
      <c r="AV71" s="32">
        <f t="shared" si="20"/>
        <v>405.36373536618567</v>
      </c>
      <c r="AW71" s="32">
        <f t="shared" ref="AW71:AY71" si="21">AW9/3.673</f>
        <v>657.60250476449767</v>
      </c>
      <c r="AX71" s="109">
        <f t="shared" si="21"/>
        <v>864.12551048189493</v>
      </c>
      <c r="AY71" s="32">
        <f t="shared" si="21"/>
        <v>237.58861965695615</v>
      </c>
      <c r="AZ71" s="32">
        <f t="shared" ref="AZ71" si="22">AZ9/3.673</f>
        <v>644.31309556221072</v>
      </c>
    </row>
    <row r="72" spans="2:52" ht="14.1" customHeight="1" x14ac:dyDescent="0.2">
      <c r="C72" s="32"/>
      <c r="D72" s="32"/>
      <c r="E72" s="32"/>
      <c r="F72" s="32"/>
      <c r="G72" s="32"/>
      <c r="H72" s="32"/>
      <c r="I72" s="32"/>
      <c r="J72" s="32"/>
      <c r="K72" s="32"/>
      <c r="L72" s="109"/>
      <c r="S72" s="108"/>
      <c r="T72" s="32"/>
      <c r="U72" s="32"/>
      <c r="V72" s="109"/>
      <c r="W72" s="108"/>
      <c r="X72" s="32"/>
      <c r="Y72" s="32"/>
      <c r="Z72" s="109"/>
      <c r="AA72" s="108"/>
      <c r="AB72" s="32"/>
      <c r="AC72" s="32"/>
      <c r="AD72" s="109"/>
      <c r="AE72" s="108"/>
      <c r="AF72" s="32"/>
      <c r="AG72" s="32"/>
      <c r="AH72" s="109"/>
      <c r="AI72" s="108"/>
      <c r="AJ72" s="32"/>
      <c r="AK72" s="32"/>
      <c r="AL72" s="109"/>
      <c r="AM72" s="108"/>
      <c r="AN72" s="32"/>
      <c r="AO72" s="32"/>
      <c r="AP72" s="109"/>
      <c r="AQ72" s="108"/>
      <c r="AR72" s="32"/>
      <c r="AS72" s="32"/>
      <c r="AT72" s="109"/>
      <c r="AU72" s="32"/>
      <c r="AV72" s="32"/>
      <c r="AW72" s="32"/>
      <c r="AX72" s="109"/>
      <c r="AY72" s="32"/>
      <c r="AZ72" s="32"/>
    </row>
    <row r="73" spans="2:52" ht="14.1" customHeight="1" x14ac:dyDescent="0.2">
      <c r="B73" s="164" t="s">
        <v>159</v>
      </c>
      <c r="C73" s="34"/>
      <c r="D73" s="34"/>
      <c r="E73" s="34"/>
      <c r="F73" s="34"/>
      <c r="G73" s="34"/>
      <c r="H73" s="34"/>
      <c r="I73" s="34"/>
      <c r="J73" s="34"/>
      <c r="K73" s="34"/>
      <c r="L73" s="111"/>
      <c r="S73" s="110"/>
      <c r="T73" s="34"/>
      <c r="U73" s="34"/>
      <c r="V73" s="111"/>
      <c r="W73" s="110"/>
      <c r="X73" s="34"/>
      <c r="Y73" s="34"/>
      <c r="Z73" s="111"/>
      <c r="AA73" s="110"/>
      <c r="AB73" s="34"/>
      <c r="AC73" s="34"/>
      <c r="AD73" s="111"/>
      <c r="AE73" s="110"/>
      <c r="AF73" s="34"/>
      <c r="AG73" s="34"/>
      <c r="AH73" s="111"/>
      <c r="AI73" s="110"/>
      <c r="AJ73" s="34"/>
      <c r="AK73" s="34"/>
      <c r="AL73" s="111"/>
      <c r="AM73" s="110"/>
      <c r="AN73" s="34"/>
      <c r="AO73" s="34"/>
      <c r="AP73" s="111"/>
      <c r="AQ73" s="110"/>
      <c r="AR73" s="34"/>
      <c r="AS73" s="34"/>
      <c r="AT73" s="111"/>
      <c r="AU73" s="34"/>
      <c r="AV73" s="34"/>
      <c r="AW73" s="34"/>
      <c r="AX73" s="111"/>
      <c r="AY73" s="34"/>
      <c r="AZ73" s="34"/>
    </row>
    <row r="74" spans="2:52" ht="14.1" customHeight="1" x14ac:dyDescent="0.2">
      <c r="B74" s="8" t="s">
        <v>160</v>
      </c>
      <c r="C74" s="32">
        <f t="shared" ref="C74:D77" si="23">C12/3.673</f>
        <v>94.493874217261094</v>
      </c>
      <c r="D74" s="32">
        <f t="shared" si="23"/>
        <v>125.41600871222434</v>
      </c>
      <c r="E74" s="32">
        <f t="shared" ref="E74:G74" si="24">E12/3.673</f>
        <v>144.85706506942552</v>
      </c>
      <c r="F74" s="32">
        <f t="shared" si="24"/>
        <v>145.16716580451944</v>
      </c>
      <c r="G74" s="32">
        <f t="shared" si="24"/>
        <v>155.99455485978763</v>
      </c>
      <c r="H74" s="32">
        <f t="shared" ref="H74:K77" si="25">H12/3.673</f>
        <v>158.48652327797441</v>
      </c>
      <c r="I74" s="32">
        <f t="shared" si="25"/>
        <v>119.23768037026953</v>
      </c>
      <c r="J74" s="32">
        <f t="shared" si="25"/>
        <v>138.063435883474</v>
      </c>
      <c r="K74" s="32">
        <f t="shared" si="25"/>
        <v>163.94936019602505</v>
      </c>
      <c r="L74" s="109">
        <f t="shared" ref="L74" si="26">L12/3.673</f>
        <v>161.7811053634631</v>
      </c>
      <c r="S74" s="108">
        <f t="shared" ref="S74:AV74" si="27">S12/3.673</f>
        <v>34.08113258916417</v>
      </c>
      <c r="T74" s="32">
        <f t="shared" si="27"/>
        <v>68.745984209093379</v>
      </c>
      <c r="U74" s="32">
        <f t="shared" si="27"/>
        <v>103.28777566022325</v>
      </c>
      <c r="V74" s="109">
        <f t="shared" si="27"/>
        <v>144.85706506942552</v>
      </c>
      <c r="W74" s="108">
        <f t="shared" si="27"/>
        <v>34.754424176422546</v>
      </c>
      <c r="X74" s="32">
        <f t="shared" si="27"/>
        <v>69.394772665396133</v>
      </c>
      <c r="Y74" s="32">
        <f t="shared" si="27"/>
        <v>105.41927579635176</v>
      </c>
      <c r="Z74" s="109">
        <f t="shared" si="27"/>
        <v>145.16716580451944</v>
      </c>
      <c r="AA74" s="108">
        <f t="shared" si="27"/>
        <v>35.85543152736183</v>
      </c>
      <c r="AB74" s="32">
        <f t="shared" si="27"/>
        <v>71.632997549686905</v>
      </c>
      <c r="AC74" s="32">
        <f t="shared" si="27"/>
        <v>116.11843179961883</v>
      </c>
      <c r="AD74" s="109">
        <f t="shared" si="27"/>
        <v>155.99455485978763</v>
      </c>
      <c r="AE74" s="108">
        <f t="shared" si="27"/>
        <v>37.393955894364282</v>
      </c>
      <c r="AF74" s="32">
        <f t="shared" si="27"/>
        <v>74.888646882657227</v>
      </c>
      <c r="AG74" s="32">
        <f t="shared" si="27"/>
        <v>113.88946365368908</v>
      </c>
      <c r="AH74" s="109">
        <f t="shared" si="27"/>
        <v>158.48652327797441</v>
      </c>
      <c r="AI74" s="108">
        <f t="shared" si="27"/>
        <v>39.114075687448953</v>
      </c>
      <c r="AJ74" s="32">
        <f t="shared" si="27"/>
        <v>79.508848352845092</v>
      </c>
      <c r="AK74" s="32">
        <f t="shared" si="27"/>
        <v>86.300843996732922</v>
      </c>
      <c r="AL74" s="109">
        <f t="shared" si="27"/>
        <v>119.23768037026953</v>
      </c>
      <c r="AM74" s="108">
        <f t="shared" si="27"/>
        <v>32.320991015518651</v>
      </c>
      <c r="AN74" s="32">
        <f t="shared" si="27"/>
        <v>67.511026408930022</v>
      </c>
      <c r="AO74" s="32">
        <f t="shared" si="27"/>
        <v>102.48380070786823</v>
      </c>
      <c r="AP74" s="109">
        <f t="shared" si="27"/>
        <v>138.063435883474</v>
      </c>
      <c r="AQ74" s="108">
        <f t="shared" si="27"/>
        <v>35.524367002450312</v>
      </c>
      <c r="AR74" s="32">
        <f t="shared" si="27"/>
        <v>74.602777021508302</v>
      </c>
      <c r="AS74" s="32">
        <f t="shared" si="27"/>
        <v>117.8807514293493</v>
      </c>
      <c r="AT74" s="109">
        <f t="shared" si="27"/>
        <v>163.94936019602505</v>
      </c>
      <c r="AU74" s="32">
        <f t="shared" si="27"/>
        <v>43.515654778110537</v>
      </c>
      <c r="AV74" s="32">
        <f t="shared" si="27"/>
        <v>88.817043288864696</v>
      </c>
      <c r="AW74" s="32">
        <f t="shared" ref="AW74:AY74" si="28">AW12/3.673</f>
        <v>119.71494690988294</v>
      </c>
      <c r="AX74" s="109">
        <f t="shared" si="28"/>
        <v>161.7811053634631</v>
      </c>
      <c r="AY74" s="32">
        <f t="shared" si="28"/>
        <v>38.24258099646066</v>
      </c>
      <c r="AZ74" s="32">
        <f t="shared" ref="AZ74" si="29">AZ12/3.673</f>
        <v>76.807786550503678</v>
      </c>
    </row>
    <row r="75" spans="2:52" ht="14.1" customHeight="1" x14ac:dyDescent="0.2">
      <c r="B75" s="8" t="s">
        <v>161</v>
      </c>
      <c r="C75" s="32">
        <f t="shared" si="23"/>
        <v>0</v>
      </c>
      <c r="D75" s="32">
        <f t="shared" si="23"/>
        <v>0</v>
      </c>
      <c r="E75" s="32">
        <f t="shared" ref="E75:G75" si="30">E13/3.673</f>
        <v>0</v>
      </c>
      <c r="F75" s="32">
        <f t="shared" si="30"/>
        <v>1.231962973046556</v>
      </c>
      <c r="G75" s="32">
        <f t="shared" si="30"/>
        <v>5.2254288047917239</v>
      </c>
      <c r="H75" s="32">
        <f t="shared" si="25"/>
        <v>15.095562210726925</v>
      </c>
      <c r="I75" s="32">
        <f t="shared" si="25"/>
        <v>28.851347672202561</v>
      </c>
      <c r="J75" s="32">
        <f t="shared" si="25"/>
        <v>39.861693438606046</v>
      </c>
      <c r="K75" s="32">
        <f t="shared" si="25"/>
        <v>41.292948543424998</v>
      </c>
      <c r="L75" s="109">
        <f t="shared" ref="L75" si="31">L13/3.673</f>
        <v>41.110808603321537</v>
      </c>
      <c r="S75" s="108">
        <f t="shared" ref="S75:AV75" si="32">S13/3.673</f>
        <v>0</v>
      </c>
      <c r="T75" s="32">
        <f t="shared" si="32"/>
        <v>0</v>
      </c>
      <c r="U75" s="32">
        <f t="shared" si="32"/>
        <v>0</v>
      </c>
      <c r="V75" s="109">
        <f t="shared" si="32"/>
        <v>0</v>
      </c>
      <c r="W75" s="108">
        <f t="shared" si="32"/>
        <v>0.18894636536890824</v>
      </c>
      <c r="X75" s="32">
        <f t="shared" si="32"/>
        <v>0.38388238497141297</v>
      </c>
      <c r="Y75" s="32">
        <f t="shared" si="32"/>
        <v>0.58045194663762589</v>
      </c>
      <c r="Z75" s="109">
        <f t="shared" si="32"/>
        <v>1.231962973046556</v>
      </c>
      <c r="AA75" s="108">
        <f t="shared" si="32"/>
        <v>0.82521099918322904</v>
      </c>
      <c r="AB75" s="32">
        <f t="shared" si="32"/>
        <v>2.114620201470188</v>
      </c>
      <c r="AC75" s="32">
        <f t="shared" si="32"/>
        <v>3.522733460386605</v>
      </c>
      <c r="AD75" s="109">
        <f t="shared" si="32"/>
        <v>5.2254288047917239</v>
      </c>
      <c r="AE75" s="108">
        <f t="shared" si="32"/>
        <v>2.0974680098012524</v>
      </c>
      <c r="AF75" s="32">
        <f t="shared" si="32"/>
        <v>4.4922406751973867</v>
      </c>
      <c r="AG75" s="32">
        <f t="shared" si="32"/>
        <v>8.1551864960522735</v>
      </c>
      <c r="AH75" s="109">
        <f t="shared" si="32"/>
        <v>15.095562210726925</v>
      </c>
      <c r="AI75" s="108">
        <f t="shared" si="32"/>
        <v>5.1644432344132865</v>
      </c>
      <c r="AJ75" s="32">
        <f t="shared" si="32"/>
        <v>12.233868772120882</v>
      </c>
      <c r="AK75" s="32">
        <f t="shared" si="32"/>
        <v>19.442962156275524</v>
      </c>
      <c r="AL75" s="109">
        <f t="shared" si="32"/>
        <v>28.851347672202561</v>
      </c>
      <c r="AM75" s="108">
        <f t="shared" si="32"/>
        <v>8.0637081404846178</v>
      </c>
      <c r="AN75" s="32">
        <f t="shared" si="32"/>
        <v>22.670841274162807</v>
      </c>
      <c r="AO75" s="32">
        <f t="shared" si="32"/>
        <v>32.888374625646613</v>
      </c>
      <c r="AP75" s="109">
        <f t="shared" si="32"/>
        <v>39.861693438606046</v>
      </c>
      <c r="AQ75" s="108">
        <f t="shared" si="32"/>
        <v>9.6972502041927591</v>
      </c>
      <c r="AR75" s="32">
        <f t="shared" si="32"/>
        <v>19.759324802613666</v>
      </c>
      <c r="AS75" s="32">
        <f t="shared" si="32"/>
        <v>30.176967056901717</v>
      </c>
      <c r="AT75" s="109">
        <f t="shared" si="32"/>
        <v>41.292948543424998</v>
      </c>
      <c r="AU75" s="32">
        <f t="shared" si="32"/>
        <v>10.695072148107814</v>
      </c>
      <c r="AV75" s="32">
        <f t="shared" si="32"/>
        <v>21.12632725292676</v>
      </c>
      <c r="AW75" s="32">
        <f t="shared" ref="AW75:AY75" si="33">AW13/3.673</f>
        <v>31.538796624013067</v>
      </c>
      <c r="AX75" s="109">
        <f t="shared" si="33"/>
        <v>41.110808603321537</v>
      </c>
      <c r="AY75" s="32">
        <f t="shared" si="33"/>
        <v>8.7160359379254029</v>
      </c>
      <c r="AZ75" s="32">
        <f t="shared" ref="AZ75" si="34">AZ13/3.673</f>
        <v>19.507487067791995</v>
      </c>
    </row>
    <row r="76" spans="2:52" ht="14.1" customHeight="1" x14ac:dyDescent="0.2">
      <c r="B76" s="8" t="s">
        <v>162</v>
      </c>
      <c r="C76" s="32">
        <f t="shared" si="23"/>
        <v>0</v>
      </c>
      <c r="D76" s="32">
        <f t="shared" si="23"/>
        <v>0</v>
      </c>
      <c r="E76" s="32">
        <f t="shared" ref="E76:G76" si="35">E14/3.673</f>
        <v>0</v>
      </c>
      <c r="F76" s="32">
        <f t="shared" si="35"/>
        <v>0</v>
      </c>
      <c r="G76" s="32">
        <f t="shared" si="35"/>
        <v>0</v>
      </c>
      <c r="H76" s="32">
        <f t="shared" si="25"/>
        <v>0</v>
      </c>
      <c r="I76" s="32">
        <f t="shared" si="25"/>
        <v>0</v>
      </c>
      <c r="J76" s="32">
        <f t="shared" si="25"/>
        <v>11.719575279063436</v>
      </c>
      <c r="K76" s="32">
        <f t="shared" si="25"/>
        <v>8.6991560032670847</v>
      </c>
      <c r="L76" s="109">
        <f t="shared" ref="L76" si="36">L14/3.673</f>
        <v>8.364824394228151</v>
      </c>
      <c r="S76" s="108">
        <f t="shared" ref="S76:AV76" si="37">S14/3.673</f>
        <v>0</v>
      </c>
      <c r="T76" s="32">
        <f t="shared" si="37"/>
        <v>0</v>
      </c>
      <c r="U76" s="32">
        <f t="shared" si="37"/>
        <v>0</v>
      </c>
      <c r="V76" s="109">
        <f t="shared" si="37"/>
        <v>0</v>
      </c>
      <c r="W76" s="108">
        <f t="shared" si="37"/>
        <v>0</v>
      </c>
      <c r="X76" s="32">
        <f t="shared" si="37"/>
        <v>0</v>
      </c>
      <c r="Y76" s="32">
        <f t="shared" si="37"/>
        <v>0</v>
      </c>
      <c r="Z76" s="109">
        <f t="shared" si="37"/>
        <v>0</v>
      </c>
      <c r="AA76" s="108">
        <f t="shared" si="37"/>
        <v>0</v>
      </c>
      <c r="AB76" s="32">
        <f t="shared" si="37"/>
        <v>0</v>
      </c>
      <c r="AC76" s="32">
        <f t="shared" si="37"/>
        <v>0</v>
      </c>
      <c r="AD76" s="109">
        <f t="shared" si="37"/>
        <v>0</v>
      </c>
      <c r="AE76" s="108">
        <f t="shared" si="37"/>
        <v>0</v>
      </c>
      <c r="AF76" s="32">
        <f t="shared" si="37"/>
        <v>0</v>
      </c>
      <c r="AG76" s="32">
        <f t="shared" si="37"/>
        <v>0</v>
      </c>
      <c r="AH76" s="109">
        <f t="shared" si="37"/>
        <v>0</v>
      </c>
      <c r="AI76" s="108">
        <f t="shared" si="37"/>
        <v>0</v>
      </c>
      <c r="AJ76" s="32">
        <f t="shared" si="37"/>
        <v>0</v>
      </c>
      <c r="AK76" s="32">
        <f t="shared" si="37"/>
        <v>0</v>
      </c>
      <c r="AL76" s="109">
        <f t="shared" si="37"/>
        <v>0</v>
      </c>
      <c r="AM76" s="108">
        <f t="shared" si="37"/>
        <v>0.51293220800435613</v>
      </c>
      <c r="AN76" s="32">
        <f t="shared" si="37"/>
        <v>1.2877756602232509</v>
      </c>
      <c r="AO76" s="32">
        <f t="shared" si="37"/>
        <v>2.0539068881023685</v>
      </c>
      <c r="AP76" s="109">
        <f t="shared" si="37"/>
        <v>11.719575279063436</v>
      </c>
      <c r="AQ76" s="108">
        <f t="shared" si="37"/>
        <v>3.0694255377075956</v>
      </c>
      <c r="AR76" s="32">
        <f t="shared" si="37"/>
        <v>5.9376531445684728</v>
      </c>
      <c r="AS76" s="32">
        <f t="shared" si="37"/>
        <v>8.8154097468009791</v>
      </c>
      <c r="AT76" s="109">
        <f t="shared" si="37"/>
        <v>8.6991560032670847</v>
      </c>
      <c r="AU76" s="32">
        <f t="shared" si="37"/>
        <v>1.8916417097740268</v>
      </c>
      <c r="AV76" s="32">
        <f t="shared" si="37"/>
        <v>3.9215899809420094</v>
      </c>
      <c r="AW76" s="32">
        <f t="shared" ref="AW76:AY76" si="38">AW14/3.673</f>
        <v>6.0705145657500683</v>
      </c>
      <c r="AX76" s="109">
        <f t="shared" si="38"/>
        <v>8.364824394228151</v>
      </c>
      <c r="AY76" s="32">
        <f t="shared" si="38"/>
        <v>2.2262455758235773</v>
      </c>
      <c r="AZ76" s="32">
        <f t="shared" ref="AZ76" si="39">AZ14/3.673</f>
        <v>4.3386877212088208</v>
      </c>
    </row>
    <row r="77" spans="2:52" ht="14.1" customHeight="1" x14ac:dyDescent="0.2">
      <c r="B77" s="8" t="s">
        <v>163</v>
      </c>
      <c r="C77" s="32">
        <f t="shared" si="23"/>
        <v>6.0544514021236049</v>
      </c>
      <c r="D77" s="32">
        <f t="shared" si="23"/>
        <v>18.830928396406208</v>
      </c>
      <c r="E77" s="32">
        <f t="shared" ref="E77:G77" si="40">E15/3.673</f>
        <v>3.0356656683909611</v>
      </c>
      <c r="F77" s="32">
        <f t="shared" si="40"/>
        <v>5.0168799346583173</v>
      </c>
      <c r="G77" s="32">
        <f t="shared" si="40"/>
        <v>19.153825210999184</v>
      </c>
      <c r="H77" s="32">
        <f t="shared" si="25"/>
        <v>8.2246120337598683</v>
      </c>
      <c r="I77" s="32">
        <f t="shared" si="25"/>
        <v>5.540702423087394</v>
      </c>
      <c r="J77" s="32">
        <f t="shared" si="25"/>
        <v>7.5594881568200378</v>
      </c>
      <c r="K77" s="32">
        <f t="shared" si="25"/>
        <v>15.038660495507759</v>
      </c>
      <c r="L77" s="109">
        <f t="shared" ref="L77" si="41">L15/3.673</f>
        <v>63.280969234957801</v>
      </c>
      <c r="S77" s="108">
        <f t="shared" ref="S77:AV77" si="42">S15/3.673</f>
        <v>0.38170432888646882</v>
      </c>
      <c r="T77" s="32">
        <f t="shared" si="42"/>
        <v>0.35937925401579091</v>
      </c>
      <c r="U77" s="32">
        <f t="shared" si="42"/>
        <v>0.56493329703239858</v>
      </c>
      <c r="V77" s="109">
        <f t="shared" si="42"/>
        <v>3.0356656683909611</v>
      </c>
      <c r="W77" s="108">
        <f t="shared" si="42"/>
        <v>1.2169888374625646</v>
      </c>
      <c r="X77" s="32">
        <f t="shared" si="42"/>
        <v>2.6098557037843726</v>
      </c>
      <c r="Y77" s="32">
        <f t="shared" si="42"/>
        <v>0</v>
      </c>
      <c r="Z77" s="109">
        <f t="shared" si="42"/>
        <v>5.0168799346583173</v>
      </c>
      <c r="AA77" s="108">
        <f t="shared" si="42"/>
        <v>3.6528723114620201</v>
      </c>
      <c r="AB77" s="32">
        <f t="shared" si="42"/>
        <v>0</v>
      </c>
      <c r="AC77" s="32">
        <f t="shared" si="42"/>
        <v>0</v>
      </c>
      <c r="AD77" s="109">
        <f t="shared" si="42"/>
        <v>19.153825210999184</v>
      </c>
      <c r="AE77" s="108">
        <f t="shared" si="42"/>
        <v>0.36509665123876939</v>
      </c>
      <c r="AF77" s="32">
        <f t="shared" si="42"/>
        <v>5.0296760141573644</v>
      </c>
      <c r="AG77" s="32">
        <f t="shared" si="42"/>
        <v>6.513476722025592</v>
      </c>
      <c r="AH77" s="109">
        <f t="shared" si="42"/>
        <v>8.2246120337598683</v>
      </c>
      <c r="AI77" s="108">
        <f t="shared" si="42"/>
        <v>1.3098284780833107</v>
      </c>
      <c r="AJ77" s="32">
        <f t="shared" si="42"/>
        <v>4.5118431799618834</v>
      </c>
      <c r="AK77" s="32">
        <f t="shared" si="42"/>
        <v>4.5164715491423904</v>
      </c>
      <c r="AL77" s="109">
        <f t="shared" si="42"/>
        <v>5.540702423087394</v>
      </c>
      <c r="AM77" s="108">
        <f t="shared" si="42"/>
        <v>1.7715763680914782</v>
      </c>
      <c r="AN77" s="32">
        <f t="shared" si="42"/>
        <v>3.6014157364552135</v>
      </c>
      <c r="AO77" s="32">
        <f t="shared" si="42"/>
        <v>6.2444867955349848</v>
      </c>
      <c r="AP77" s="109">
        <f t="shared" si="42"/>
        <v>7.5594881568200378</v>
      </c>
      <c r="AQ77" s="108">
        <f t="shared" si="42"/>
        <v>4.2044650149741356</v>
      </c>
      <c r="AR77" s="32">
        <f t="shared" si="42"/>
        <v>6.2104546692077323</v>
      </c>
      <c r="AS77" s="32">
        <f t="shared" si="42"/>
        <v>8.0745984209093393</v>
      </c>
      <c r="AT77" s="109">
        <f t="shared" si="42"/>
        <v>15.038660495507759</v>
      </c>
      <c r="AU77" s="32">
        <f t="shared" si="42"/>
        <v>3.0683365096651238</v>
      </c>
      <c r="AV77" s="32">
        <f t="shared" si="42"/>
        <v>6.3550231418459022</v>
      </c>
      <c r="AW77" s="32">
        <f t="shared" ref="AW77:AY77" si="43">AW15/3.673</f>
        <v>10.114075687448953</v>
      </c>
      <c r="AX77" s="109">
        <f t="shared" si="43"/>
        <v>63.280969234957801</v>
      </c>
      <c r="AY77" s="32">
        <f t="shared" si="43"/>
        <v>18.874217261094472</v>
      </c>
      <c r="AZ77" s="32">
        <f t="shared" ref="AZ77" si="44">AZ15/3.673</f>
        <v>38.095017696705689</v>
      </c>
    </row>
    <row r="78" spans="2:52" ht="14.1" customHeight="1" x14ac:dyDescent="0.2">
      <c r="B78" s="8" t="s">
        <v>270</v>
      </c>
      <c r="C78" s="32"/>
      <c r="D78" s="32"/>
      <c r="E78" s="32">
        <f t="shared" ref="E78:G78" si="45">E16/3.673</f>
        <v>0</v>
      </c>
      <c r="F78" s="32">
        <f t="shared" si="45"/>
        <v>0</v>
      </c>
      <c r="G78" s="32">
        <f t="shared" si="45"/>
        <v>0</v>
      </c>
      <c r="H78" s="32">
        <f t="shared" ref="H78:K78" si="46">H16/3.673</f>
        <v>0</v>
      </c>
      <c r="I78" s="32">
        <f t="shared" si="46"/>
        <v>0</v>
      </c>
      <c r="J78" s="32">
        <f t="shared" si="46"/>
        <v>0</v>
      </c>
      <c r="K78" s="32">
        <f t="shared" si="46"/>
        <v>0</v>
      </c>
      <c r="L78" s="109">
        <f t="shared" ref="L78" si="47">L16/3.673</f>
        <v>0</v>
      </c>
      <c r="S78" s="108">
        <f t="shared" ref="S78:AP78" si="48">S16/3.673</f>
        <v>0</v>
      </c>
      <c r="T78" s="32">
        <f t="shared" si="48"/>
        <v>0</v>
      </c>
      <c r="U78" s="32">
        <f t="shared" si="48"/>
        <v>0</v>
      </c>
      <c r="V78" s="109">
        <f t="shared" si="48"/>
        <v>0</v>
      </c>
      <c r="W78" s="108">
        <f t="shared" si="48"/>
        <v>0</v>
      </c>
      <c r="X78" s="32">
        <f t="shared" si="48"/>
        <v>0</v>
      </c>
      <c r="Y78" s="32">
        <f t="shared" si="48"/>
        <v>4.7217533351483798</v>
      </c>
      <c r="Z78" s="109">
        <f t="shared" si="48"/>
        <v>0</v>
      </c>
      <c r="AA78" s="108">
        <f t="shared" si="48"/>
        <v>0</v>
      </c>
      <c r="AB78" s="32">
        <f t="shared" si="48"/>
        <v>8.9921045466920777</v>
      </c>
      <c r="AC78" s="32">
        <f t="shared" si="48"/>
        <v>17.411108086033217</v>
      </c>
      <c r="AD78" s="109">
        <f t="shared" si="48"/>
        <v>0</v>
      </c>
      <c r="AE78" s="108">
        <f t="shared" si="48"/>
        <v>0</v>
      </c>
      <c r="AF78" s="32">
        <f t="shared" si="48"/>
        <v>0</v>
      </c>
      <c r="AG78" s="32">
        <f t="shared" si="48"/>
        <v>0</v>
      </c>
      <c r="AH78" s="109">
        <f t="shared" si="48"/>
        <v>0</v>
      </c>
      <c r="AI78" s="108">
        <f t="shared" si="48"/>
        <v>0</v>
      </c>
      <c r="AJ78" s="32">
        <f t="shared" si="48"/>
        <v>0</v>
      </c>
      <c r="AK78" s="32">
        <f t="shared" si="48"/>
        <v>0</v>
      </c>
      <c r="AL78" s="109">
        <f t="shared" si="48"/>
        <v>0</v>
      </c>
      <c r="AM78" s="108">
        <f t="shared" si="48"/>
        <v>0</v>
      </c>
      <c r="AN78" s="32">
        <f t="shared" si="48"/>
        <v>0</v>
      </c>
      <c r="AO78" s="32">
        <f t="shared" si="48"/>
        <v>0</v>
      </c>
      <c r="AP78" s="109">
        <f t="shared" si="48"/>
        <v>0</v>
      </c>
      <c r="AQ78" s="108"/>
      <c r="AR78" s="32"/>
      <c r="AS78" s="32"/>
      <c r="AT78" s="109"/>
      <c r="AU78" s="32"/>
      <c r="AV78" s="32"/>
      <c r="AW78" s="32"/>
      <c r="AX78" s="109"/>
      <c r="AY78" s="32"/>
      <c r="AZ78" s="32"/>
    </row>
    <row r="79" spans="2:52" ht="14.1" customHeight="1" x14ac:dyDescent="0.2">
      <c r="B79" s="8" t="s">
        <v>164</v>
      </c>
      <c r="C79" s="32">
        <f t="shared" ref="C79:D83" si="49">C17/3.673</f>
        <v>0</v>
      </c>
      <c r="D79" s="32">
        <f t="shared" si="49"/>
        <v>-12.727742989381976</v>
      </c>
      <c r="E79" s="32">
        <f t="shared" ref="E79:G79" si="50">E17/3.673</f>
        <v>-23.257282875034033</v>
      </c>
      <c r="F79" s="32">
        <f t="shared" si="50"/>
        <v>-13.604955077593248</v>
      </c>
      <c r="G79" s="32">
        <f t="shared" si="50"/>
        <v>-7.8257555132044647</v>
      </c>
      <c r="H79" s="32">
        <f t="shared" ref="H79:K79" si="51">H17/3.673</f>
        <v>-6.4465014974135588</v>
      </c>
      <c r="I79" s="32">
        <f t="shared" si="51"/>
        <v>-3.1666212904982305</v>
      </c>
      <c r="J79" s="32">
        <f t="shared" si="51"/>
        <v>-1.6131227879117886</v>
      </c>
      <c r="K79" s="32">
        <f t="shared" si="51"/>
        <v>-5.4108358290225969</v>
      </c>
      <c r="L79" s="109">
        <f t="shared" ref="L79" si="52">L17/3.673</f>
        <v>-1.2564661040021781</v>
      </c>
      <c r="S79" s="108">
        <f t="shared" ref="S79:AP79" si="53">S17/3.673</f>
        <v>0</v>
      </c>
      <c r="T79" s="32">
        <f t="shared" si="53"/>
        <v>0</v>
      </c>
      <c r="U79" s="32">
        <f t="shared" si="53"/>
        <v>0</v>
      </c>
      <c r="V79" s="109">
        <f t="shared" si="53"/>
        <v>-23.257282875034033</v>
      </c>
      <c r="W79" s="108">
        <f t="shared" si="53"/>
        <v>-6.9931935747345495</v>
      </c>
      <c r="X79" s="32">
        <f t="shared" si="53"/>
        <v>-8.2417642254288044</v>
      </c>
      <c r="Y79" s="32">
        <f t="shared" si="53"/>
        <v>-8.2414919684181864</v>
      </c>
      <c r="Z79" s="109">
        <f t="shared" si="53"/>
        <v>-13.604955077593248</v>
      </c>
      <c r="AA79" s="108">
        <f t="shared" si="53"/>
        <v>-0.87258371903076504</v>
      </c>
      <c r="AB79" s="32">
        <f t="shared" si="53"/>
        <v>-1.0993738088755787</v>
      </c>
      <c r="AC79" s="32">
        <f t="shared" si="53"/>
        <v>-6.3825210999183231</v>
      </c>
      <c r="AD79" s="109">
        <f t="shared" si="53"/>
        <v>-7.8257555132044647</v>
      </c>
      <c r="AE79" s="108">
        <f t="shared" si="53"/>
        <v>-2.9670569017152189</v>
      </c>
      <c r="AF79" s="32">
        <f t="shared" si="53"/>
        <v>-3.3484889735910697</v>
      </c>
      <c r="AG79" s="32">
        <f t="shared" si="53"/>
        <v>0</v>
      </c>
      <c r="AH79" s="109">
        <f t="shared" si="53"/>
        <v>-6.4465014974135588</v>
      </c>
      <c r="AI79" s="108">
        <f t="shared" si="53"/>
        <v>0</v>
      </c>
      <c r="AJ79" s="32">
        <f t="shared" si="53"/>
        <v>0</v>
      </c>
      <c r="AK79" s="32">
        <f t="shared" si="53"/>
        <v>-0.83283419548053361</v>
      </c>
      <c r="AL79" s="109">
        <f t="shared" si="53"/>
        <v>-3.1666212904982305</v>
      </c>
      <c r="AM79" s="108">
        <f t="shared" si="53"/>
        <v>-0.6215627552409474</v>
      </c>
      <c r="AN79" s="32">
        <f t="shared" si="53"/>
        <v>-0.71494690988292942</v>
      </c>
      <c r="AO79" s="32">
        <f t="shared" si="53"/>
        <v>-2.0100735093928668</v>
      </c>
      <c r="AP79" s="109">
        <f t="shared" si="53"/>
        <v>-1.6131227879117886</v>
      </c>
      <c r="AQ79" s="108">
        <f t="shared" ref="AQ79:AV83" si="54">AQ17/3.673</f>
        <v>-0.76967056901715214</v>
      </c>
      <c r="AR79" s="32">
        <f t="shared" si="54"/>
        <v>-2.02477538796624</v>
      </c>
      <c r="AS79" s="32">
        <f t="shared" si="54"/>
        <v>-3.6517832834195483</v>
      </c>
      <c r="AT79" s="109">
        <f t="shared" si="54"/>
        <v>-5.4108358290225969</v>
      </c>
      <c r="AU79" s="32">
        <f t="shared" si="54"/>
        <v>0</v>
      </c>
      <c r="AV79" s="32">
        <f t="shared" si="54"/>
        <v>-0.4707323713585625</v>
      </c>
      <c r="AW79" s="32">
        <f t="shared" ref="AW79:AY79" si="55">AW17/3.673</f>
        <v>-0.85652055540430161</v>
      </c>
      <c r="AX79" s="109">
        <f t="shared" si="55"/>
        <v>-1.2564661040021781</v>
      </c>
      <c r="AY79" s="32">
        <f t="shared" si="55"/>
        <v>0</v>
      </c>
      <c r="AZ79" s="32">
        <f t="shared" ref="AZ79" si="56">AZ17/3.673</f>
        <v>-0.61720664307105899</v>
      </c>
    </row>
    <row r="80" spans="2:52" ht="14.1" customHeight="1" x14ac:dyDescent="0.2">
      <c r="B80" s="8" t="s">
        <v>165</v>
      </c>
      <c r="C80" s="32">
        <f t="shared" si="49"/>
        <v>8.0274979580724199</v>
      </c>
      <c r="D80" s="32">
        <f t="shared" si="49"/>
        <v>7.1641709774026676</v>
      </c>
      <c r="E80" s="32">
        <f t="shared" ref="E80:G80" si="57">E18/3.673</f>
        <v>6.7408113258916416</v>
      </c>
      <c r="F80" s="32">
        <f t="shared" si="57"/>
        <v>6.3087394500408385</v>
      </c>
      <c r="G80" s="32">
        <f t="shared" si="57"/>
        <v>6.8856520555404304</v>
      </c>
      <c r="H80" s="32">
        <f t="shared" ref="H80:K80" si="58">H18/3.673</f>
        <v>6.4851619929213173</v>
      </c>
      <c r="I80" s="32">
        <f t="shared" si="58"/>
        <v>7.909882929485434</v>
      </c>
      <c r="J80" s="32">
        <f t="shared" si="58"/>
        <v>8.4369725020419271</v>
      </c>
      <c r="K80" s="32">
        <f t="shared" si="58"/>
        <v>8.4827116798257549</v>
      </c>
      <c r="L80" s="109">
        <f t="shared" ref="L80" si="59">L18/3.673</f>
        <v>9.8374625646610401</v>
      </c>
      <c r="S80" s="108">
        <f t="shared" ref="S80:AP80" si="60">S18/3.673</f>
        <v>1.6378981758780289</v>
      </c>
      <c r="T80" s="32">
        <f t="shared" si="60"/>
        <v>3.371630819493602</v>
      </c>
      <c r="U80" s="32">
        <f t="shared" si="60"/>
        <v>5.0656139395589443</v>
      </c>
      <c r="V80" s="109">
        <f t="shared" si="60"/>
        <v>6.7408113258916416</v>
      </c>
      <c r="W80" s="108">
        <f t="shared" si="60"/>
        <v>1.6112169888374626</v>
      </c>
      <c r="X80" s="32">
        <f t="shared" si="60"/>
        <v>3.2090933841546421</v>
      </c>
      <c r="Y80" s="32">
        <f t="shared" si="60"/>
        <v>4.7789273073781651</v>
      </c>
      <c r="Z80" s="109">
        <f t="shared" si="60"/>
        <v>6.3087394500408385</v>
      </c>
      <c r="AA80" s="108">
        <f t="shared" si="60"/>
        <v>1.6547781105363464</v>
      </c>
      <c r="AB80" s="32">
        <f t="shared" si="60"/>
        <v>3.2472093656411651</v>
      </c>
      <c r="AC80" s="32">
        <f t="shared" si="60"/>
        <v>8.9436427988020686</v>
      </c>
      <c r="AD80" s="109">
        <f t="shared" si="60"/>
        <v>6.8856520555404304</v>
      </c>
      <c r="AE80" s="108">
        <f t="shared" si="60"/>
        <v>1.7130411108086032</v>
      </c>
      <c r="AF80" s="32">
        <f t="shared" si="60"/>
        <v>3.5025864416008714</v>
      </c>
      <c r="AG80" s="32">
        <f t="shared" si="60"/>
        <v>5.3667301933024776</v>
      </c>
      <c r="AH80" s="109">
        <f t="shared" si="60"/>
        <v>6.4851619929213173</v>
      </c>
      <c r="AI80" s="108">
        <f t="shared" si="60"/>
        <v>2.3512115436972501</v>
      </c>
      <c r="AJ80" s="32">
        <f t="shared" si="60"/>
        <v>4.157636809147836</v>
      </c>
      <c r="AK80" s="32">
        <f t="shared" si="60"/>
        <v>6.0307650421998362</v>
      </c>
      <c r="AL80" s="109">
        <f t="shared" si="60"/>
        <v>7.909882929485434</v>
      </c>
      <c r="AM80" s="108">
        <f t="shared" si="60"/>
        <v>2.5006806425265453</v>
      </c>
      <c r="AN80" s="32">
        <f t="shared" si="60"/>
        <v>4.8020691532806969</v>
      </c>
      <c r="AO80" s="32">
        <f t="shared" si="60"/>
        <v>6.9267628641437513</v>
      </c>
      <c r="AP80" s="109">
        <f t="shared" si="60"/>
        <v>8.4369725020419271</v>
      </c>
      <c r="AQ80" s="108">
        <f t="shared" si="54"/>
        <v>2.243125510481895</v>
      </c>
      <c r="AR80" s="32">
        <f t="shared" si="54"/>
        <v>4.3171794173699967</v>
      </c>
      <c r="AS80" s="32">
        <f t="shared" si="54"/>
        <v>6.4312551048189492</v>
      </c>
      <c r="AT80" s="109">
        <f t="shared" si="54"/>
        <v>8.4827116798257549</v>
      </c>
      <c r="AU80" s="32">
        <f t="shared" si="54"/>
        <v>2.1527361829567111</v>
      </c>
      <c r="AV80" s="32">
        <f t="shared" si="54"/>
        <v>5.1374897903621024</v>
      </c>
      <c r="AW80" s="32">
        <f t="shared" ref="AW80:AY80" si="61">AW18/3.673</f>
        <v>7.5594881568200378</v>
      </c>
      <c r="AX80" s="109">
        <f t="shared" si="61"/>
        <v>9.8374625646610401</v>
      </c>
      <c r="AY80" s="32">
        <f t="shared" si="61"/>
        <v>2.0171521916689352</v>
      </c>
      <c r="AZ80" s="32">
        <f t="shared" ref="AZ80" si="62">AZ18/3.673</f>
        <v>4.1197930846719304</v>
      </c>
    </row>
    <row r="81" spans="2:52" ht="14.1" customHeight="1" x14ac:dyDescent="0.2">
      <c r="B81" s="8" t="s">
        <v>287</v>
      </c>
      <c r="C81" s="32">
        <f t="shared" si="49"/>
        <v>-0.84508576095834465</v>
      </c>
      <c r="D81" s="32">
        <f t="shared" si="49"/>
        <v>-1.9874761775115709E-2</v>
      </c>
      <c r="E81" s="32">
        <f t="shared" ref="E81:G81" si="63">E19/3.673</f>
        <v>-2.0386604955077594</v>
      </c>
      <c r="F81" s="32">
        <f t="shared" si="63"/>
        <v>7.6231962973046553E-3</v>
      </c>
      <c r="G81" s="32">
        <f t="shared" si="63"/>
        <v>4.9006261911244214E-2</v>
      </c>
      <c r="H81" s="32">
        <f t="shared" ref="H81:K81" si="64">H19/3.673</f>
        <v>-8.4399673291587259E-3</v>
      </c>
      <c r="I81" s="32">
        <f t="shared" si="64"/>
        <v>-0.80669752246120341</v>
      </c>
      <c r="J81" s="32">
        <f t="shared" si="64"/>
        <v>-0.71004628369180511</v>
      </c>
      <c r="K81" s="32">
        <f t="shared" si="64"/>
        <v>-2.3052001089028042</v>
      </c>
      <c r="L81" s="109">
        <f t="shared" ref="L81" si="65">L19/3.673</f>
        <v>-11.720936564116526</v>
      </c>
      <c r="S81" s="108">
        <f t="shared" ref="S81:AP81" si="66">S19/3.673</f>
        <v>0</v>
      </c>
      <c r="T81" s="32">
        <f t="shared" si="66"/>
        <v>-0.76231962973046552</v>
      </c>
      <c r="U81" s="32">
        <f t="shared" si="66"/>
        <v>-0.75360740539068871</v>
      </c>
      <c r="V81" s="109">
        <f t="shared" si="66"/>
        <v>-2.0386604955077594</v>
      </c>
      <c r="W81" s="108">
        <f t="shared" si="66"/>
        <v>7.4053906888102372E-2</v>
      </c>
      <c r="X81" s="32">
        <f t="shared" si="66"/>
        <v>7.432616389872039E-2</v>
      </c>
      <c r="Y81" s="32">
        <f t="shared" si="66"/>
        <v>7.432616389872039E-2</v>
      </c>
      <c r="Z81" s="109">
        <f t="shared" si="66"/>
        <v>7.6231962973046553E-3</v>
      </c>
      <c r="AA81" s="108">
        <f t="shared" si="66"/>
        <v>0</v>
      </c>
      <c r="AB81" s="32">
        <f t="shared" si="66"/>
        <v>0</v>
      </c>
      <c r="AC81" s="32">
        <f t="shared" si="66"/>
        <v>-0.30274979580724204</v>
      </c>
      <c r="AD81" s="109">
        <f t="shared" si="66"/>
        <v>4.9006261911244214E-2</v>
      </c>
      <c r="AE81" s="108">
        <f t="shared" si="66"/>
        <v>-6.8881023686359927E-2</v>
      </c>
      <c r="AF81" s="32">
        <f t="shared" si="66"/>
        <v>-1.6607677647699427E-2</v>
      </c>
      <c r="AG81" s="32">
        <f t="shared" si="66"/>
        <v>-1.6607677647699427E-2</v>
      </c>
      <c r="AH81" s="109">
        <f t="shared" si="66"/>
        <v>-8.4399673291587259E-3</v>
      </c>
      <c r="AI81" s="108">
        <f t="shared" si="66"/>
        <v>0</v>
      </c>
      <c r="AJ81" s="32">
        <f t="shared" si="66"/>
        <v>0</v>
      </c>
      <c r="AK81" s="32">
        <f t="shared" si="66"/>
        <v>-0.80669752246120341</v>
      </c>
      <c r="AL81" s="109">
        <f t="shared" si="66"/>
        <v>-0.80669752246120341</v>
      </c>
      <c r="AM81" s="108">
        <f t="shared" si="66"/>
        <v>0.2139940103457664</v>
      </c>
      <c r="AN81" s="32">
        <f t="shared" si="66"/>
        <v>0.22052817860059898</v>
      </c>
      <c r="AO81" s="32">
        <f t="shared" si="66"/>
        <v>-0.61448407296487884</v>
      </c>
      <c r="AP81" s="109">
        <f t="shared" si="66"/>
        <v>-0.71004628369180511</v>
      </c>
      <c r="AQ81" s="108">
        <f t="shared" si="54"/>
        <v>-4.6433433160903892</v>
      </c>
      <c r="AR81" s="32">
        <f t="shared" si="54"/>
        <v>-4.6545058535257287</v>
      </c>
      <c r="AS81" s="32">
        <f t="shared" si="54"/>
        <v>-5.4015790906615848</v>
      </c>
      <c r="AT81" s="109">
        <f t="shared" si="54"/>
        <v>-2.3052001089028042</v>
      </c>
      <c r="AU81" s="32">
        <f t="shared" si="54"/>
        <v>-3.267084127416281E-3</v>
      </c>
      <c r="AV81" s="32">
        <f t="shared" si="54"/>
        <v>0.14211815954260823</v>
      </c>
      <c r="AW81" s="32">
        <f t="shared" ref="AW81:AY81" si="67">AW19/3.673</f>
        <v>-3.650694255377076</v>
      </c>
      <c r="AX81" s="109">
        <f t="shared" si="67"/>
        <v>-11.720936564116526</v>
      </c>
      <c r="AY81" s="32">
        <f t="shared" si="67"/>
        <v>-1.1707051456575007E-2</v>
      </c>
      <c r="AZ81" s="32">
        <f t="shared" ref="AZ81" si="68">AZ19/3.673</f>
        <v>-3.3675469643343314</v>
      </c>
    </row>
    <row r="82" spans="2:52" ht="14.1" customHeight="1" x14ac:dyDescent="0.2">
      <c r="B82" s="8" t="s">
        <v>166</v>
      </c>
      <c r="C82" s="32">
        <f t="shared" si="49"/>
        <v>0</v>
      </c>
      <c r="D82" s="32">
        <f t="shared" si="49"/>
        <v>0</v>
      </c>
      <c r="E82" s="32">
        <f t="shared" ref="E82:G82" si="69">E20/3.673</f>
        <v>0</v>
      </c>
      <c r="F82" s="32">
        <f t="shared" si="69"/>
        <v>12.756057718486252</v>
      </c>
      <c r="G82" s="32">
        <f t="shared" si="69"/>
        <v>51.968962700789547</v>
      </c>
      <c r="H82" s="32">
        <f t="shared" ref="H82:K82" si="70">H20/3.673</f>
        <v>0.4557582357745712</v>
      </c>
      <c r="I82" s="32">
        <f t="shared" si="70"/>
        <v>2.198475360740539</v>
      </c>
      <c r="J82" s="32">
        <f t="shared" si="70"/>
        <v>1.4026681187040566</v>
      </c>
      <c r="K82" s="32">
        <f t="shared" si="70"/>
        <v>1.5649332970323986</v>
      </c>
      <c r="L82" s="109">
        <f t="shared" ref="L82" si="71">L20/3.673</f>
        <v>0.7655867138578818</v>
      </c>
      <c r="S82" s="108">
        <f t="shared" ref="S82:AP82" si="72">S20/3.673</f>
        <v>0</v>
      </c>
      <c r="T82" s="32">
        <f t="shared" si="72"/>
        <v>0</v>
      </c>
      <c r="U82" s="32">
        <f t="shared" si="72"/>
        <v>0</v>
      </c>
      <c r="V82" s="109">
        <f t="shared" si="72"/>
        <v>0</v>
      </c>
      <c r="W82" s="108">
        <f t="shared" si="72"/>
        <v>0</v>
      </c>
      <c r="X82" s="32">
        <f t="shared" si="72"/>
        <v>7.8213994010345766</v>
      </c>
      <c r="Y82" s="32">
        <f t="shared" si="72"/>
        <v>7.8213994010345766</v>
      </c>
      <c r="Z82" s="109">
        <f t="shared" si="72"/>
        <v>12.756057718486252</v>
      </c>
      <c r="AA82" s="108">
        <f t="shared" si="72"/>
        <v>0</v>
      </c>
      <c r="AB82" s="32">
        <f t="shared" si="72"/>
        <v>7.2208004356112161</v>
      </c>
      <c r="AC82" s="32">
        <f t="shared" si="72"/>
        <v>51.968962700789547</v>
      </c>
      <c r="AD82" s="109">
        <f t="shared" si="72"/>
        <v>51.968962700789547</v>
      </c>
      <c r="AE82" s="108">
        <f t="shared" si="72"/>
        <v>0.38197658589708683</v>
      </c>
      <c r="AF82" s="32">
        <f t="shared" si="72"/>
        <v>0.38197658589708683</v>
      </c>
      <c r="AG82" s="32">
        <f t="shared" si="72"/>
        <v>0.38197658589708683</v>
      </c>
      <c r="AH82" s="109">
        <f t="shared" si="72"/>
        <v>0.4557582357745712</v>
      </c>
      <c r="AI82" s="108">
        <f t="shared" si="72"/>
        <v>0.51293220800435613</v>
      </c>
      <c r="AJ82" s="32">
        <f t="shared" si="72"/>
        <v>0.51293220800435613</v>
      </c>
      <c r="AK82" s="32">
        <f t="shared" si="72"/>
        <v>0.73101007350939284</v>
      </c>
      <c r="AL82" s="109">
        <f t="shared" si="72"/>
        <v>2.198475360740539</v>
      </c>
      <c r="AM82" s="108">
        <f t="shared" si="72"/>
        <v>0</v>
      </c>
      <c r="AN82" s="32">
        <f t="shared" si="72"/>
        <v>0.52246120337598689</v>
      </c>
      <c r="AO82" s="32">
        <f t="shared" si="72"/>
        <v>1.0950176967056902</v>
      </c>
      <c r="AP82" s="109">
        <f t="shared" si="72"/>
        <v>1.4026681187040566</v>
      </c>
      <c r="AQ82" s="108">
        <f t="shared" si="54"/>
        <v>0</v>
      </c>
      <c r="AR82" s="32">
        <f t="shared" si="54"/>
        <v>2.6381704328886468</v>
      </c>
      <c r="AS82" s="32">
        <f t="shared" si="54"/>
        <v>3.1402123604682823</v>
      </c>
      <c r="AT82" s="109">
        <f t="shared" si="54"/>
        <v>1.5649332970323986</v>
      </c>
      <c r="AU82" s="32">
        <f t="shared" si="54"/>
        <v>0</v>
      </c>
      <c r="AV82" s="32">
        <f t="shared" si="54"/>
        <v>0.58017968962700783</v>
      </c>
      <c r="AW82" s="32">
        <f t="shared" ref="AW82:AY82" si="73">AW20/3.673</f>
        <v>0.58017968962700783</v>
      </c>
      <c r="AX82" s="109">
        <f t="shared" si="73"/>
        <v>0.7655867138578818</v>
      </c>
      <c r="AY82" s="32">
        <f t="shared" si="73"/>
        <v>0.18949087939014428</v>
      </c>
      <c r="AZ82" s="32">
        <f t="shared" ref="AZ82" si="74">AZ20/3.673</f>
        <v>2.3095562210726928</v>
      </c>
    </row>
    <row r="83" spans="2:52" ht="14.1" customHeight="1" x14ac:dyDescent="0.2">
      <c r="B83" s="8" t="s">
        <v>167</v>
      </c>
      <c r="C83" s="32">
        <f t="shared" si="49"/>
        <v>0</v>
      </c>
      <c r="D83" s="32">
        <f t="shared" si="49"/>
        <v>0</v>
      </c>
      <c r="E83" s="32">
        <f t="shared" ref="E83:G83" si="75">E21/3.673</f>
        <v>28.462020147018784</v>
      </c>
      <c r="F83" s="32">
        <f t="shared" si="75"/>
        <v>-28.462020147018784</v>
      </c>
      <c r="G83" s="32">
        <f t="shared" si="75"/>
        <v>0</v>
      </c>
      <c r="H83" s="32">
        <f t="shared" ref="H83:K83" si="76">H21/3.673</f>
        <v>-0.37380887557854614</v>
      </c>
      <c r="I83" s="32">
        <f t="shared" si="76"/>
        <v>0</v>
      </c>
      <c r="J83" s="32">
        <f t="shared" si="76"/>
        <v>0</v>
      </c>
      <c r="K83" s="32">
        <f t="shared" si="76"/>
        <v>0</v>
      </c>
      <c r="L83" s="109">
        <f t="shared" ref="L83" si="77">L21/3.673</f>
        <v>0</v>
      </c>
      <c r="S83" s="108">
        <f t="shared" ref="S83:AP83" si="78">S21/3.673</f>
        <v>0</v>
      </c>
      <c r="T83" s="32">
        <f t="shared" si="78"/>
        <v>0</v>
      </c>
      <c r="U83" s="32">
        <f t="shared" si="78"/>
        <v>0</v>
      </c>
      <c r="V83" s="109">
        <f t="shared" si="78"/>
        <v>28.462020147018784</v>
      </c>
      <c r="W83" s="108">
        <f t="shared" si="78"/>
        <v>-28.462020147018784</v>
      </c>
      <c r="X83" s="32">
        <f t="shared" si="78"/>
        <v>-28.462020147018784</v>
      </c>
      <c r="Y83" s="32">
        <f t="shared" si="78"/>
        <v>-28.462020147018784</v>
      </c>
      <c r="Z83" s="109">
        <f t="shared" si="78"/>
        <v>-28.462020147018784</v>
      </c>
      <c r="AA83" s="108">
        <f t="shared" si="78"/>
        <v>10.13640076231963</v>
      </c>
      <c r="AB83" s="32">
        <f t="shared" si="78"/>
        <v>0</v>
      </c>
      <c r="AC83" s="32">
        <f t="shared" si="78"/>
        <v>0</v>
      </c>
      <c r="AD83" s="109">
        <f t="shared" si="78"/>
        <v>0</v>
      </c>
      <c r="AE83" s="108">
        <f t="shared" si="78"/>
        <v>0</v>
      </c>
      <c r="AF83" s="32">
        <f t="shared" si="78"/>
        <v>0</v>
      </c>
      <c r="AG83" s="32">
        <f t="shared" si="78"/>
        <v>0</v>
      </c>
      <c r="AH83" s="109">
        <f t="shared" si="78"/>
        <v>-0.37380887557854614</v>
      </c>
      <c r="AI83" s="108">
        <f t="shared" si="78"/>
        <v>0</v>
      </c>
      <c r="AJ83" s="32">
        <f t="shared" si="78"/>
        <v>0</v>
      </c>
      <c r="AK83" s="32">
        <f t="shared" si="78"/>
        <v>0</v>
      </c>
      <c r="AL83" s="109">
        <f t="shared" si="78"/>
        <v>0</v>
      </c>
      <c r="AM83" s="108">
        <f t="shared" si="78"/>
        <v>0</v>
      </c>
      <c r="AN83" s="32">
        <f t="shared" si="78"/>
        <v>0</v>
      </c>
      <c r="AO83" s="32">
        <f t="shared" si="78"/>
        <v>0</v>
      </c>
      <c r="AP83" s="109">
        <f t="shared" si="78"/>
        <v>0</v>
      </c>
      <c r="AQ83" s="108">
        <f t="shared" si="54"/>
        <v>0</v>
      </c>
      <c r="AR83" s="32">
        <f t="shared" si="54"/>
        <v>0</v>
      </c>
      <c r="AS83" s="32">
        <f t="shared" si="54"/>
        <v>0</v>
      </c>
      <c r="AT83" s="109">
        <f t="shared" si="54"/>
        <v>0</v>
      </c>
      <c r="AU83" s="32">
        <f t="shared" si="54"/>
        <v>0</v>
      </c>
      <c r="AV83" s="32">
        <f t="shared" si="54"/>
        <v>0</v>
      </c>
      <c r="AW83" s="32">
        <f t="shared" ref="AW83:AY83" si="79">AW21/3.673</f>
        <v>0</v>
      </c>
      <c r="AX83" s="109">
        <f t="shared" si="79"/>
        <v>0</v>
      </c>
      <c r="AY83" s="32">
        <f t="shared" si="79"/>
        <v>0</v>
      </c>
      <c r="AZ83" s="32">
        <f t="shared" ref="AZ83" si="80">AZ21/3.673</f>
        <v>0</v>
      </c>
    </row>
    <row r="84" spans="2:52" ht="14.1" customHeight="1" x14ac:dyDescent="0.2">
      <c r="B84" s="8" t="s">
        <v>269</v>
      </c>
      <c r="C84" s="32"/>
      <c r="D84" s="32"/>
      <c r="E84" s="32">
        <f t="shared" ref="E84:G84" si="81">E22/3.673</f>
        <v>0</v>
      </c>
      <c r="F84" s="32">
        <f t="shared" si="81"/>
        <v>0</v>
      </c>
      <c r="G84" s="32">
        <f t="shared" si="81"/>
        <v>0</v>
      </c>
      <c r="H84" s="32">
        <f t="shared" ref="H84:K84" si="82">H22/3.673</f>
        <v>0</v>
      </c>
      <c r="I84" s="32">
        <f t="shared" si="82"/>
        <v>0</v>
      </c>
      <c r="J84" s="32">
        <f t="shared" si="82"/>
        <v>0</v>
      </c>
      <c r="K84" s="32">
        <f t="shared" si="82"/>
        <v>0</v>
      </c>
      <c r="L84" s="109">
        <f t="shared" ref="L84" si="83">L22/3.673</f>
        <v>0</v>
      </c>
      <c r="S84" s="108">
        <f t="shared" ref="S84:AV84" si="84">S22/3.673</f>
        <v>0</v>
      </c>
      <c r="T84" s="32">
        <f t="shared" si="84"/>
        <v>0</v>
      </c>
      <c r="U84" s="32">
        <f t="shared" si="84"/>
        <v>0</v>
      </c>
      <c r="V84" s="109">
        <f t="shared" si="84"/>
        <v>0</v>
      </c>
      <c r="W84" s="108">
        <f t="shared" si="84"/>
        <v>0</v>
      </c>
      <c r="X84" s="32">
        <f t="shared" si="84"/>
        <v>0</v>
      </c>
      <c r="Y84" s="32">
        <f t="shared" si="84"/>
        <v>0</v>
      </c>
      <c r="Z84" s="109">
        <f t="shared" si="84"/>
        <v>0</v>
      </c>
      <c r="AA84" s="108">
        <f t="shared" si="84"/>
        <v>0</v>
      </c>
      <c r="AB84" s="32">
        <f t="shared" si="84"/>
        <v>0</v>
      </c>
      <c r="AC84" s="32">
        <f t="shared" si="84"/>
        <v>0</v>
      </c>
      <c r="AD84" s="109">
        <f t="shared" si="84"/>
        <v>0</v>
      </c>
      <c r="AE84" s="108">
        <f t="shared" si="84"/>
        <v>0</v>
      </c>
      <c r="AF84" s="32">
        <f t="shared" si="84"/>
        <v>0</v>
      </c>
      <c r="AG84" s="32">
        <f t="shared" si="84"/>
        <v>-5.7835556765586711</v>
      </c>
      <c r="AH84" s="109">
        <f t="shared" si="84"/>
        <v>0</v>
      </c>
      <c r="AI84" s="108">
        <f t="shared" si="84"/>
        <v>0</v>
      </c>
      <c r="AJ84" s="32">
        <f t="shared" si="84"/>
        <v>0</v>
      </c>
      <c r="AK84" s="32">
        <f t="shared" si="84"/>
        <v>0</v>
      </c>
      <c r="AL84" s="109">
        <f t="shared" si="84"/>
        <v>0</v>
      </c>
      <c r="AM84" s="108">
        <f t="shared" si="84"/>
        <v>0</v>
      </c>
      <c r="AN84" s="32">
        <f t="shared" si="84"/>
        <v>0</v>
      </c>
      <c r="AO84" s="32">
        <f t="shared" si="84"/>
        <v>0</v>
      </c>
      <c r="AP84" s="109">
        <f t="shared" si="84"/>
        <v>0</v>
      </c>
      <c r="AQ84" s="108">
        <f t="shared" si="84"/>
        <v>0</v>
      </c>
      <c r="AR84" s="32">
        <f t="shared" si="84"/>
        <v>0</v>
      </c>
      <c r="AS84" s="32">
        <f t="shared" si="84"/>
        <v>0</v>
      </c>
      <c r="AT84" s="109">
        <f t="shared" si="84"/>
        <v>0</v>
      </c>
      <c r="AU84" s="32">
        <f t="shared" si="84"/>
        <v>0</v>
      </c>
      <c r="AV84" s="32">
        <f t="shared" si="84"/>
        <v>0</v>
      </c>
      <c r="AW84" s="32">
        <f t="shared" ref="AW84:AY84" si="85">AW22/3.673</f>
        <v>0</v>
      </c>
      <c r="AX84" s="109">
        <f t="shared" si="85"/>
        <v>0</v>
      </c>
      <c r="AY84" s="32">
        <f t="shared" si="85"/>
        <v>0</v>
      </c>
      <c r="AZ84" s="32">
        <f t="shared" ref="AZ84" si="86">AZ22/3.673</f>
        <v>0</v>
      </c>
    </row>
    <row r="85" spans="2:52" ht="14.1" customHeight="1" x14ac:dyDescent="0.2">
      <c r="B85" s="8" t="s">
        <v>271</v>
      </c>
      <c r="C85" s="32"/>
      <c r="D85" s="32"/>
      <c r="E85" s="32">
        <f t="shared" ref="E85:G85" si="87">E23/3.673</f>
        <v>0</v>
      </c>
      <c r="F85" s="32">
        <f t="shared" si="87"/>
        <v>0</v>
      </c>
      <c r="G85" s="32">
        <f t="shared" si="87"/>
        <v>0</v>
      </c>
      <c r="H85" s="32">
        <f t="shared" ref="H85:K85" si="88">H23/3.673</f>
        <v>0</v>
      </c>
      <c r="I85" s="32">
        <f t="shared" si="88"/>
        <v>0</v>
      </c>
      <c r="J85" s="32">
        <f t="shared" si="88"/>
        <v>0</v>
      </c>
      <c r="K85" s="32">
        <f t="shared" si="88"/>
        <v>0</v>
      </c>
      <c r="L85" s="109">
        <f t="shared" ref="L85" si="89">L23/3.673</f>
        <v>0</v>
      </c>
      <c r="S85" s="108">
        <f t="shared" ref="S85:AV85" si="90">S23/3.673</f>
        <v>0</v>
      </c>
      <c r="T85" s="32">
        <f t="shared" si="90"/>
        <v>0</v>
      </c>
      <c r="U85" s="32">
        <f t="shared" si="90"/>
        <v>0</v>
      </c>
      <c r="V85" s="109">
        <f t="shared" si="90"/>
        <v>0</v>
      </c>
      <c r="W85" s="108">
        <f t="shared" si="90"/>
        <v>0</v>
      </c>
      <c r="X85" s="32">
        <f t="shared" si="90"/>
        <v>0</v>
      </c>
      <c r="Y85" s="32">
        <f t="shared" si="90"/>
        <v>0</v>
      </c>
      <c r="Z85" s="109">
        <f t="shared" si="90"/>
        <v>0</v>
      </c>
      <c r="AA85" s="108">
        <f t="shared" si="90"/>
        <v>0</v>
      </c>
      <c r="AB85" s="32">
        <f t="shared" si="90"/>
        <v>0</v>
      </c>
      <c r="AC85" s="32">
        <f t="shared" si="90"/>
        <v>1.6212904982303293</v>
      </c>
      <c r="AD85" s="109">
        <f t="shared" si="90"/>
        <v>0</v>
      </c>
      <c r="AE85" s="108">
        <f t="shared" si="90"/>
        <v>0</v>
      </c>
      <c r="AF85" s="32">
        <f t="shared" si="90"/>
        <v>0</v>
      </c>
      <c r="AG85" s="32">
        <f t="shared" si="90"/>
        <v>0</v>
      </c>
      <c r="AH85" s="109">
        <f t="shared" si="90"/>
        <v>0</v>
      </c>
      <c r="AI85" s="108">
        <f t="shared" si="90"/>
        <v>0</v>
      </c>
      <c r="AJ85" s="32">
        <f t="shared" si="90"/>
        <v>0</v>
      </c>
      <c r="AK85" s="32">
        <f t="shared" si="90"/>
        <v>0</v>
      </c>
      <c r="AL85" s="109">
        <f t="shared" si="90"/>
        <v>0</v>
      </c>
      <c r="AM85" s="108">
        <f t="shared" si="90"/>
        <v>0</v>
      </c>
      <c r="AN85" s="32">
        <f t="shared" si="90"/>
        <v>0</v>
      </c>
      <c r="AO85" s="32">
        <f t="shared" si="90"/>
        <v>0</v>
      </c>
      <c r="AP85" s="109">
        <f t="shared" si="90"/>
        <v>0</v>
      </c>
      <c r="AQ85" s="108">
        <f t="shared" si="90"/>
        <v>0</v>
      </c>
      <c r="AR85" s="32">
        <f t="shared" si="90"/>
        <v>0</v>
      </c>
      <c r="AS85" s="32">
        <f t="shared" si="90"/>
        <v>0</v>
      </c>
      <c r="AT85" s="109">
        <f t="shared" si="90"/>
        <v>0</v>
      </c>
      <c r="AU85" s="32">
        <f t="shared" si="90"/>
        <v>0</v>
      </c>
      <c r="AV85" s="32">
        <f t="shared" si="90"/>
        <v>0</v>
      </c>
      <c r="AW85" s="32">
        <f t="shared" ref="AW85:AY85" si="91">AW23/3.673</f>
        <v>0</v>
      </c>
      <c r="AX85" s="109">
        <f t="shared" si="91"/>
        <v>0</v>
      </c>
      <c r="AY85" s="32">
        <f t="shared" si="91"/>
        <v>0</v>
      </c>
      <c r="AZ85" s="32">
        <f t="shared" ref="AZ85" si="92">AZ23/3.673</f>
        <v>0</v>
      </c>
    </row>
    <row r="86" spans="2:52" ht="14.1" customHeight="1" x14ac:dyDescent="0.2">
      <c r="B86" s="8" t="s">
        <v>168</v>
      </c>
      <c r="C86" s="32">
        <f t="shared" ref="C86:D88" si="93">C24/3.673</f>
        <v>0.27960794990471</v>
      </c>
      <c r="D86" s="32">
        <f t="shared" si="93"/>
        <v>0.94963245303566568</v>
      </c>
      <c r="E86" s="32">
        <f t="shared" ref="E86:G86" si="94">E24/3.673</f>
        <v>-1.0070786822760684</v>
      </c>
      <c r="F86" s="32">
        <f t="shared" si="94"/>
        <v>0</v>
      </c>
      <c r="G86" s="32">
        <f t="shared" si="94"/>
        <v>0.80996460658861968</v>
      </c>
      <c r="H86" s="32">
        <f t="shared" ref="H86:K86" si="95">H24/3.673</f>
        <v>0</v>
      </c>
      <c r="I86" s="32">
        <f t="shared" si="95"/>
        <v>0</v>
      </c>
      <c r="J86" s="32">
        <f t="shared" si="95"/>
        <v>0</v>
      </c>
      <c r="K86" s="32">
        <f t="shared" si="95"/>
        <v>0</v>
      </c>
      <c r="L86" s="109">
        <f t="shared" ref="L86" si="96">L24/3.673</f>
        <v>0</v>
      </c>
      <c r="S86" s="108">
        <f t="shared" ref="S86:AP86" si="97">S24/3.673</f>
        <v>0</v>
      </c>
      <c r="T86" s="32">
        <f t="shared" si="97"/>
        <v>0</v>
      </c>
      <c r="U86" s="32">
        <f t="shared" si="97"/>
        <v>0</v>
      </c>
      <c r="V86" s="109">
        <f t="shared" si="97"/>
        <v>-1.0070786822760684</v>
      </c>
      <c r="W86" s="108">
        <f t="shared" si="97"/>
        <v>0</v>
      </c>
      <c r="X86" s="32">
        <f t="shared" si="97"/>
        <v>0</v>
      </c>
      <c r="Y86" s="32">
        <f t="shared" si="97"/>
        <v>0</v>
      </c>
      <c r="Z86" s="109">
        <f t="shared" si="97"/>
        <v>0</v>
      </c>
      <c r="AA86" s="108">
        <f t="shared" si="97"/>
        <v>0</v>
      </c>
      <c r="AB86" s="32">
        <f t="shared" si="97"/>
        <v>0</v>
      </c>
      <c r="AC86" s="32">
        <f t="shared" si="97"/>
        <v>0</v>
      </c>
      <c r="AD86" s="109">
        <f t="shared" si="97"/>
        <v>0.80996460658861968</v>
      </c>
      <c r="AE86" s="108">
        <f t="shared" si="97"/>
        <v>0</v>
      </c>
      <c r="AF86" s="32">
        <f t="shared" si="97"/>
        <v>0</v>
      </c>
      <c r="AG86" s="32">
        <f t="shared" si="97"/>
        <v>0</v>
      </c>
      <c r="AH86" s="109">
        <f t="shared" si="97"/>
        <v>0</v>
      </c>
      <c r="AI86" s="108">
        <f t="shared" si="97"/>
        <v>0</v>
      </c>
      <c r="AJ86" s="32">
        <f t="shared" si="97"/>
        <v>0</v>
      </c>
      <c r="AK86" s="32">
        <f t="shared" si="97"/>
        <v>0</v>
      </c>
      <c r="AL86" s="109">
        <f t="shared" si="97"/>
        <v>0</v>
      </c>
      <c r="AM86" s="108">
        <f t="shared" si="97"/>
        <v>0</v>
      </c>
      <c r="AN86" s="32">
        <f t="shared" si="97"/>
        <v>0</v>
      </c>
      <c r="AO86" s="32">
        <f t="shared" si="97"/>
        <v>0</v>
      </c>
      <c r="AP86" s="109">
        <f t="shared" si="97"/>
        <v>0</v>
      </c>
      <c r="AQ86" s="108">
        <f t="shared" ref="AQ86:AV91" si="98">AQ24/3.673</f>
        <v>0</v>
      </c>
      <c r="AR86" s="32">
        <f t="shared" si="98"/>
        <v>0</v>
      </c>
      <c r="AS86" s="32">
        <f t="shared" si="98"/>
        <v>0</v>
      </c>
      <c r="AT86" s="109">
        <f t="shared" si="98"/>
        <v>0</v>
      </c>
      <c r="AU86" s="32">
        <f t="shared" si="98"/>
        <v>0</v>
      </c>
      <c r="AV86" s="32">
        <f t="shared" si="98"/>
        <v>0</v>
      </c>
      <c r="AW86" s="32">
        <f t="shared" ref="AW86:AY86" si="99">AW24/3.673</f>
        <v>0</v>
      </c>
      <c r="AX86" s="109">
        <f t="shared" si="99"/>
        <v>0</v>
      </c>
      <c r="AY86" s="32">
        <f t="shared" si="99"/>
        <v>0</v>
      </c>
      <c r="AZ86" s="32">
        <f t="shared" ref="AZ86" si="100">AZ24/3.673</f>
        <v>0</v>
      </c>
    </row>
    <row r="87" spans="2:52" ht="14.1" customHeight="1" x14ac:dyDescent="0.2">
      <c r="B87" s="8" t="s">
        <v>149</v>
      </c>
      <c r="C87" s="32">
        <f t="shared" si="93"/>
        <v>0</v>
      </c>
      <c r="D87" s="32">
        <f t="shared" si="93"/>
        <v>5.1105363463109175</v>
      </c>
      <c r="E87" s="32">
        <f t="shared" ref="E87:G87" si="101">E25/3.673</f>
        <v>48.595153825211</v>
      </c>
      <c r="F87" s="32">
        <f t="shared" si="101"/>
        <v>55.768037026953444</v>
      </c>
      <c r="G87" s="32">
        <f t="shared" si="101"/>
        <v>57.731554587530631</v>
      </c>
      <c r="H87" s="32">
        <f t="shared" ref="H87:K87" si="102">H25/3.673</f>
        <v>50.247209365641162</v>
      </c>
      <c r="I87" s="32">
        <f t="shared" si="102"/>
        <v>76.124421453852435</v>
      </c>
      <c r="J87" s="32">
        <f t="shared" si="102"/>
        <v>117.82112714402396</v>
      </c>
      <c r="K87" s="32">
        <f t="shared" si="102"/>
        <v>124.4516743806153</v>
      </c>
      <c r="L87" s="109">
        <f t="shared" ref="L87" si="103">L25/3.673</f>
        <v>109.70460114347944</v>
      </c>
      <c r="S87" s="108">
        <f t="shared" ref="S87:AP87" si="104">S25/3.673</f>
        <v>10.137762047372719</v>
      </c>
      <c r="T87" s="32">
        <f t="shared" si="104"/>
        <v>21.860059896542335</v>
      </c>
      <c r="U87" s="32">
        <f t="shared" si="104"/>
        <v>35.015518649605227</v>
      </c>
      <c r="V87" s="109">
        <f t="shared" si="104"/>
        <v>48.595153825211</v>
      </c>
      <c r="W87" s="108">
        <f t="shared" si="104"/>
        <v>14.831200653416825</v>
      </c>
      <c r="X87" s="32">
        <f t="shared" si="104"/>
        <v>29.396678464470462</v>
      </c>
      <c r="Y87" s="32">
        <f t="shared" si="104"/>
        <v>43.740266811870399</v>
      </c>
      <c r="Z87" s="109">
        <f t="shared" si="104"/>
        <v>55.768037026953444</v>
      </c>
      <c r="AA87" s="108">
        <f t="shared" si="104"/>
        <v>13.563844268989927</v>
      </c>
      <c r="AB87" s="32">
        <f t="shared" si="104"/>
        <v>29.820582630002725</v>
      </c>
      <c r="AC87" s="32">
        <f t="shared" si="104"/>
        <v>39.293220800435613</v>
      </c>
      <c r="AD87" s="109">
        <f t="shared" si="104"/>
        <v>57.731554587530631</v>
      </c>
      <c r="AE87" s="108">
        <f t="shared" si="104"/>
        <v>12.470732371358562</v>
      </c>
      <c r="AF87" s="32">
        <f t="shared" si="104"/>
        <v>25.096378981758779</v>
      </c>
      <c r="AG87" s="32">
        <f t="shared" si="104"/>
        <v>38.796896270078953</v>
      </c>
      <c r="AH87" s="109">
        <f t="shared" si="104"/>
        <v>50.247209365641162</v>
      </c>
      <c r="AI87" s="108">
        <f t="shared" si="104"/>
        <v>13.316362646338144</v>
      </c>
      <c r="AJ87" s="32">
        <f t="shared" si="104"/>
        <v>28.014701878573373</v>
      </c>
      <c r="AK87" s="32">
        <f t="shared" si="104"/>
        <v>50.380615300843999</v>
      </c>
      <c r="AL87" s="109">
        <f t="shared" si="104"/>
        <v>76.124421453852435</v>
      </c>
      <c r="AM87" s="108">
        <f t="shared" si="104"/>
        <v>27.510209637898175</v>
      </c>
      <c r="AN87" s="32">
        <f t="shared" si="104"/>
        <v>56.166349033487613</v>
      </c>
      <c r="AO87" s="32">
        <f t="shared" si="104"/>
        <v>85.857337326436152</v>
      </c>
      <c r="AP87" s="109">
        <f t="shared" si="104"/>
        <v>117.82112714402396</v>
      </c>
      <c r="AQ87" s="108">
        <f t="shared" si="98"/>
        <v>56.946093111897632</v>
      </c>
      <c r="AR87" s="32">
        <f t="shared" si="98"/>
        <v>87.766403484889736</v>
      </c>
      <c r="AS87" s="32">
        <f t="shared" si="98"/>
        <v>100.1570922951266</v>
      </c>
      <c r="AT87" s="109">
        <f t="shared" si="98"/>
        <v>124.4516743806153</v>
      </c>
      <c r="AU87" s="32">
        <f t="shared" si="98"/>
        <v>27.931663490334877</v>
      </c>
      <c r="AV87" s="32">
        <f t="shared" si="98"/>
        <v>56.114075687448953</v>
      </c>
      <c r="AW87" s="32">
        <f t="shared" ref="AW87:AY87" si="105">AW25/3.673</f>
        <v>84.719847536074056</v>
      </c>
      <c r="AX87" s="109">
        <f t="shared" si="105"/>
        <v>109.70460114347944</v>
      </c>
      <c r="AY87" s="32">
        <f t="shared" si="105"/>
        <v>25.032670841274161</v>
      </c>
      <c r="AZ87" s="32">
        <f t="shared" ref="AZ87" si="106">AZ25/3.673</f>
        <v>49.327797440784103</v>
      </c>
    </row>
    <row r="88" spans="2:52" ht="14.1" customHeight="1" x14ac:dyDescent="0.2">
      <c r="B88" s="8" t="s">
        <v>148</v>
      </c>
      <c r="C88" s="32">
        <f t="shared" si="93"/>
        <v>-0.67819221344949632</v>
      </c>
      <c r="D88" s="32">
        <f t="shared" si="93"/>
        <v>-0.7250204192757963</v>
      </c>
      <c r="E88" s="32">
        <f t="shared" ref="E88:G88" si="107">E26/3.673</f>
        <v>-17.547236591342227</v>
      </c>
      <c r="F88" s="32">
        <f t="shared" si="107"/>
        <v>-33.066430710590801</v>
      </c>
      <c r="G88" s="32">
        <f t="shared" si="107"/>
        <v>-13.027225701061802</v>
      </c>
      <c r="H88" s="32">
        <f t="shared" ref="H88:K88" si="108">H26/3.673</f>
        <v>-2.092567383610128</v>
      </c>
      <c r="I88" s="32">
        <f t="shared" si="108"/>
        <v>-14.891641709774028</v>
      </c>
      <c r="J88" s="32">
        <f t="shared" si="108"/>
        <v>-26.908249387421726</v>
      </c>
      <c r="K88" s="32">
        <f t="shared" si="108"/>
        <v>-39.175878028859245</v>
      </c>
      <c r="L88" s="109">
        <f t="shared" ref="L88" si="109">L26/3.673</f>
        <v>-19.404846174789</v>
      </c>
      <c r="S88" s="108">
        <f t="shared" ref="S88:AP89" si="110">S26/3.673</f>
        <v>-0.48107813776204733</v>
      </c>
      <c r="T88" s="32">
        <f t="shared" si="110"/>
        <v>-3.8047917233868769</v>
      </c>
      <c r="U88" s="32">
        <f t="shared" si="110"/>
        <v>-9.1418459025319905</v>
      </c>
      <c r="V88" s="109">
        <f t="shared" si="110"/>
        <v>-17.547236591342227</v>
      </c>
      <c r="W88" s="108">
        <f t="shared" si="110"/>
        <v>-7.5624829839368362</v>
      </c>
      <c r="X88" s="32">
        <f t="shared" si="110"/>
        <v>-14.734549414647427</v>
      </c>
      <c r="Y88" s="32">
        <f t="shared" si="110"/>
        <v>-24.613122787911788</v>
      </c>
      <c r="Z88" s="109">
        <f t="shared" si="110"/>
        <v>-33.066430710590801</v>
      </c>
      <c r="AA88" s="108">
        <f t="shared" si="110"/>
        <v>-7.6150285869861145</v>
      </c>
      <c r="AB88" s="32">
        <f t="shared" si="110"/>
        <v>-9.787639531717943</v>
      </c>
      <c r="AC88" s="32">
        <f t="shared" si="110"/>
        <v>-11.678464470460115</v>
      </c>
      <c r="AD88" s="109">
        <f t="shared" si="110"/>
        <v>-13.027225701061802</v>
      </c>
      <c r="AE88" s="108">
        <f t="shared" si="110"/>
        <v>-1.3561121698883747</v>
      </c>
      <c r="AF88" s="32">
        <f t="shared" si="110"/>
        <v>-2.0476449768581539</v>
      </c>
      <c r="AG88" s="32">
        <f t="shared" si="110"/>
        <v>-1.8720392050095291</v>
      </c>
      <c r="AH88" s="109">
        <f t="shared" si="110"/>
        <v>-2.092567383610128</v>
      </c>
      <c r="AI88" s="108">
        <f t="shared" si="110"/>
        <v>-0.32970323985842637</v>
      </c>
      <c r="AJ88" s="32">
        <f t="shared" si="110"/>
        <v>-1.9975496869044378</v>
      </c>
      <c r="AK88" s="32">
        <f t="shared" si="110"/>
        <v>-10.788456302749795</v>
      </c>
      <c r="AL88" s="109">
        <f t="shared" si="110"/>
        <v>-14.891641709774028</v>
      </c>
      <c r="AM88" s="108">
        <f t="shared" si="110"/>
        <v>-4.1317723931391237</v>
      </c>
      <c r="AN88" s="32">
        <f t="shared" si="110"/>
        <v>-8.6044105635720118</v>
      </c>
      <c r="AO88" s="32">
        <f t="shared" si="110"/>
        <v>-16.121698883746259</v>
      </c>
      <c r="AP88" s="109">
        <f t="shared" si="110"/>
        <v>-26.908249387421726</v>
      </c>
      <c r="AQ88" s="108">
        <f t="shared" si="98"/>
        <v>-13.051456575006807</v>
      </c>
      <c r="AR88" s="32">
        <f t="shared" si="98"/>
        <v>-21.898720392050095</v>
      </c>
      <c r="AS88" s="32">
        <f t="shared" si="98"/>
        <v>-31.78355567655867</v>
      </c>
      <c r="AT88" s="109">
        <f t="shared" si="98"/>
        <v>-39.175878028859245</v>
      </c>
      <c r="AU88" s="32">
        <f t="shared" si="98"/>
        <v>-4.8935475088483527</v>
      </c>
      <c r="AV88" s="32">
        <f t="shared" si="98"/>
        <v>-8.9852981214266272</v>
      </c>
      <c r="AW88" s="32">
        <f t="shared" ref="AW88:AY88" si="111">AW26/3.673</f>
        <v>-14.775932480261366</v>
      </c>
      <c r="AX88" s="109">
        <f t="shared" si="111"/>
        <v>-19.404846174789</v>
      </c>
      <c r="AY88" s="32">
        <f t="shared" si="111"/>
        <v>-4.3833378709501769</v>
      </c>
      <c r="AZ88" s="32">
        <f t="shared" ref="AZ88" si="112">AZ26/3.673</f>
        <v>-8.4674652872311462</v>
      </c>
    </row>
    <row r="89" spans="2:52" ht="14.1" customHeight="1" x14ac:dyDescent="0.2">
      <c r="B89" s="8" t="s">
        <v>272</v>
      </c>
      <c r="C89" s="32"/>
      <c r="D89" s="32"/>
      <c r="E89" s="32">
        <f t="shared" ref="E89:G89" si="113">E27/3.673</f>
        <v>0</v>
      </c>
      <c r="F89" s="32">
        <f t="shared" si="113"/>
        <v>0</v>
      </c>
      <c r="G89" s="32">
        <f t="shared" si="113"/>
        <v>0</v>
      </c>
      <c r="H89" s="32">
        <f t="shared" ref="H89:K89" si="114">H27/3.673</f>
        <v>0</v>
      </c>
      <c r="I89" s="32">
        <f t="shared" si="114"/>
        <v>0</v>
      </c>
      <c r="J89" s="32">
        <f t="shared" si="114"/>
        <v>0</v>
      </c>
      <c r="K89" s="32">
        <f t="shared" si="114"/>
        <v>0</v>
      </c>
      <c r="L89" s="109">
        <f t="shared" ref="L89" si="115">L27/3.673</f>
        <v>0</v>
      </c>
      <c r="S89" s="108">
        <f t="shared" ref="S89:AO89" si="116">S27/3.673</f>
        <v>0</v>
      </c>
      <c r="T89" s="32">
        <f t="shared" si="116"/>
        <v>0</v>
      </c>
      <c r="U89" s="32">
        <f t="shared" si="116"/>
        <v>0</v>
      </c>
      <c r="V89" s="109">
        <f t="shared" si="116"/>
        <v>0</v>
      </c>
      <c r="W89" s="108">
        <f t="shared" si="116"/>
        <v>0</v>
      </c>
      <c r="X89" s="32">
        <f t="shared" si="116"/>
        <v>0</v>
      </c>
      <c r="Y89" s="32">
        <f t="shared" si="116"/>
        <v>0</v>
      </c>
      <c r="Z89" s="109">
        <f t="shared" si="116"/>
        <v>0</v>
      </c>
      <c r="AA89" s="108">
        <f t="shared" si="116"/>
        <v>0</v>
      </c>
      <c r="AB89" s="32">
        <f t="shared" si="116"/>
        <v>0</v>
      </c>
      <c r="AC89" s="32">
        <f t="shared" si="116"/>
        <v>0</v>
      </c>
      <c r="AD89" s="109">
        <f t="shared" si="116"/>
        <v>0</v>
      </c>
      <c r="AE89" s="108">
        <f t="shared" si="116"/>
        <v>0</v>
      </c>
      <c r="AF89" s="32">
        <f t="shared" si="116"/>
        <v>0</v>
      </c>
      <c r="AG89" s="32">
        <f t="shared" si="116"/>
        <v>0</v>
      </c>
      <c r="AH89" s="109">
        <f t="shared" si="116"/>
        <v>0</v>
      </c>
      <c r="AI89" s="108">
        <f t="shared" si="116"/>
        <v>0</v>
      </c>
      <c r="AJ89" s="32">
        <f t="shared" si="116"/>
        <v>0</v>
      </c>
      <c r="AK89" s="32">
        <f t="shared" si="116"/>
        <v>0</v>
      </c>
      <c r="AL89" s="109">
        <f t="shared" si="116"/>
        <v>0</v>
      </c>
      <c r="AM89" s="108">
        <f t="shared" si="116"/>
        <v>0</v>
      </c>
      <c r="AN89" s="32">
        <f t="shared" si="116"/>
        <v>0</v>
      </c>
      <c r="AO89" s="32">
        <f t="shared" si="116"/>
        <v>0</v>
      </c>
      <c r="AP89" s="109">
        <f t="shared" si="110"/>
        <v>0</v>
      </c>
      <c r="AQ89" s="108">
        <f t="shared" si="98"/>
        <v>0</v>
      </c>
      <c r="AR89" s="32">
        <f t="shared" si="98"/>
        <v>0</v>
      </c>
      <c r="AS89" s="32">
        <f t="shared" si="98"/>
        <v>0</v>
      </c>
      <c r="AT89" s="109">
        <f t="shared" si="98"/>
        <v>0</v>
      </c>
      <c r="AU89" s="32">
        <f t="shared" si="98"/>
        <v>0</v>
      </c>
      <c r="AV89" s="32">
        <f t="shared" si="98"/>
        <v>0</v>
      </c>
      <c r="AW89" s="32">
        <f t="shared" ref="AW89:AY89" si="117">AW27/3.673</f>
        <v>0</v>
      </c>
      <c r="AX89" s="109">
        <f t="shared" si="117"/>
        <v>0</v>
      </c>
      <c r="AY89" s="32">
        <f t="shared" si="117"/>
        <v>0</v>
      </c>
      <c r="AZ89" s="32">
        <f t="shared" ref="AZ89" si="118">AZ27/3.673</f>
        <v>0</v>
      </c>
    </row>
    <row r="90" spans="2:52" ht="14.1" customHeight="1" x14ac:dyDescent="0.2">
      <c r="B90" s="8" t="s">
        <v>169</v>
      </c>
      <c r="C90" s="32">
        <f>C28/3.673</f>
        <v>3.2572828750340324</v>
      </c>
      <c r="D90" s="32">
        <f>D28/3.673</f>
        <v>0.75524094745439696</v>
      </c>
      <c r="E90" s="32">
        <f t="shared" ref="E90:G90" si="119">E28/3.673</f>
        <v>1.5200108902804248</v>
      </c>
      <c r="F90" s="32">
        <f t="shared" si="119"/>
        <v>0.20310372992104547</v>
      </c>
      <c r="G90" s="32">
        <f t="shared" si="119"/>
        <v>0.82548325619384699</v>
      </c>
      <c r="H90" s="32">
        <f t="shared" ref="H90:K90" si="120">H28/3.673</f>
        <v>0.80370269534440508</v>
      </c>
      <c r="I90" s="32">
        <f t="shared" si="120"/>
        <v>1.4296215627552411</v>
      </c>
      <c r="J90" s="32">
        <f t="shared" si="120"/>
        <v>1.0939286686632179</v>
      </c>
      <c r="K90" s="32">
        <f t="shared" si="120"/>
        <v>1.3708140484617479</v>
      </c>
      <c r="L90" s="109">
        <f t="shared" ref="L90" si="121">L28/3.673</f>
        <v>1.4505853525728287</v>
      </c>
      <c r="S90" s="108">
        <f t="shared" ref="S90:AP90" si="122">S28/3.673</f>
        <v>0</v>
      </c>
      <c r="T90" s="32">
        <f t="shared" si="122"/>
        <v>0</v>
      </c>
      <c r="U90" s="32">
        <f t="shared" si="122"/>
        <v>0</v>
      </c>
      <c r="V90" s="109">
        <f t="shared" si="122"/>
        <v>1.5200108902804248</v>
      </c>
      <c r="W90" s="108">
        <f t="shared" si="122"/>
        <v>0.39586169343860605</v>
      </c>
      <c r="X90" s="32">
        <f t="shared" si="122"/>
        <v>0.40185134767220254</v>
      </c>
      <c r="Y90" s="32">
        <f t="shared" si="122"/>
        <v>0.40185134767220254</v>
      </c>
      <c r="Z90" s="109">
        <f t="shared" si="122"/>
        <v>0.20310372992104547</v>
      </c>
      <c r="AA90" s="108">
        <f t="shared" si="122"/>
        <v>1.6212904982303293</v>
      </c>
      <c r="AB90" s="32">
        <f t="shared" si="122"/>
        <v>1.6212904982303293</v>
      </c>
      <c r="AC90" s="32">
        <f t="shared" si="122"/>
        <v>0.82521099918322904</v>
      </c>
      <c r="AD90" s="109">
        <f t="shared" si="122"/>
        <v>0.82548325619384699</v>
      </c>
      <c r="AE90" s="108">
        <f t="shared" si="122"/>
        <v>0.80370269534440508</v>
      </c>
      <c r="AF90" s="32">
        <f t="shared" si="122"/>
        <v>0.80370269534440508</v>
      </c>
      <c r="AG90" s="32">
        <f t="shared" si="122"/>
        <v>0.80370269534440508</v>
      </c>
      <c r="AH90" s="109">
        <f t="shared" si="122"/>
        <v>0.80370269534440508</v>
      </c>
      <c r="AI90" s="108">
        <f t="shared" si="122"/>
        <v>0</v>
      </c>
      <c r="AJ90" s="32">
        <f t="shared" si="122"/>
        <v>0.70759597059624291</v>
      </c>
      <c r="AK90" s="32">
        <f t="shared" si="122"/>
        <v>0.70759597059624291</v>
      </c>
      <c r="AL90" s="109">
        <f t="shared" si="122"/>
        <v>1.4296215627552411</v>
      </c>
      <c r="AM90" s="108">
        <f t="shared" si="122"/>
        <v>0</v>
      </c>
      <c r="AN90" s="32">
        <f t="shared" si="122"/>
        <v>0.68309283964062073</v>
      </c>
      <c r="AO90" s="32">
        <f t="shared" si="122"/>
        <v>0.72828750340321258</v>
      </c>
      <c r="AP90" s="109">
        <f t="shared" si="122"/>
        <v>1.0939286686632179</v>
      </c>
      <c r="AQ90" s="108">
        <f t="shared" si="98"/>
        <v>0.29567111353117342</v>
      </c>
      <c r="AR90" s="32">
        <f t="shared" si="98"/>
        <v>0.62210726926218352</v>
      </c>
      <c r="AS90" s="32">
        <f t="shared" si="98"/>
        <v>0.62210726926218352</v>
      </c>
      <c r="AT90" s="109">
        <f t="shared" si="98"/>
        <v>1.3708140484617479</v>
      </c>
      <c r="AU90" s="32">
        <f t="shared" si="98"/>
        <v>0</v>
      </c>
      <c r="AV90" s="32">
        <f t="shared" si="98"/>
        <v>1.2006534168254832</v>
      </c>
      <c r="AW90" s="32">
        <f t="shared" ref="AW90:AY90" si="123">AW28/3.673</f>
        <v>1.2006534168254832</v>
      </c>
      <c r="AX90" s="109">
        <f t="shared" si="123"/>
        <v>1.4505853525728287</v>
      </c>
      <c r="AY90" s="32">
        <f t="shared" si="123"/>
        <v>0</v>
      </c>
      <c r="AZ90" s="32">
        <f t="shared" ref="AZ90" si="124">AZ28/3.673</f>
        <v>1.5210999183228968</v>
      </c>
    </row>
    <row r="91" spans="2:52" ht="14.1" customHeight="1" x14ac:dyDescent="0.2">
      <c r="B91" s="5" t="s">
        <v>52</v>
      </c>
      <c r="C91" s="34">
        <f>C29/3.673</f>
        <v>595.46828205826307</v>
      </c>
      <c r="D91" s="34">
        <f>D29/3.673</f>
        <v>635.9618840185135</v>
      </c>
      <c r="E91" s="34">
        <f t="shared" ref="E91:G91" si="125">E29/3.673</f>
        <v>768.76504219983678</v>
      </c>
      <c r="F91" s="34">
        <f t="shared" si="125"/>
        <v>755.10618023414122</v>
      </c>
      <c r="G91" s="34">
        <f t="shared" si="125"/>
        <v>940.01960250476452</v>
      </c>
      <c r="H91" s="34">
        <f>H29/3.673</f>
        <v>844.11189763136395</v>
      </c>
      <c r="I91" s="34">
        <f>I29/3.673</f>
        <v>970.72774298938202</v>
      </c>
      <c r="J91" s="34">
        <f>J29/3.673</f>
        <v>1018.0250476449769</v>
      </c>
      <c r="K91" s="34">
        <f>K29/3.673</f>
        <v>1068.2107269262183</v>
      </c>
      <c r="L91" s="111">
        <f>L29/3.673</f>
        <v>1228.0392050095288</v>
      </c>
      <c r="S91" s="110">
        <f t="shared" ref="S91:AP91" si="126">S29/3.673</f>
        <v>193.36264633814321</v>
      </c>
      <c r="T91" s="34">
        <f t="shared" si="126"/>
        <v>395.85897086849985</v>
      </c>
      <c r="U91" s="34">
        <f t="shared" si="126"/>
        <v>592.06969779471819</v>
      </c>
      <c r="V91" s="111">
        <f t="shared" si="126"/>
        <v>768.76504219983678</v>
      </c>
      <c r="W91" s="110">
        <f t="shared" si="126"/>
        <v>167.40130683365095</v>
      </c>
      <c r="X91" s="34">
        <f t="shared" si="126"/>
        <v>381.16308194936028</v>
      </c>
      <c r="Y91" s="34">
        <f t="shared" si="126"/>
        <v>574.87231146202021</v>
      </c>
      <c r="Z91" s="111">
        <f t="shared" si="126"/>
        <v>755.10618023414122</v>
      </c>
      <c r="AA91" s="110">
        <f t="shared" si="126"/>
        <v>167.59352028314726</v>
      </c>
      <c r="AB91" s="34">
        <f t="shared" si="126"/>
        <v>361.59215899809413</v>
      </c>
      <c r="AC91" s="34">
        <f t="shared" si="126"/>
        <v>651.83337870950174</v>
      </c>
      <c r="AD91" s="111">
        <f t="shared" si="126"/>
        <v>940.01960250476452</v>
      </c>
      <c r="AE91" s="110">
        <f t="shared" si="126"/>
        <v>222.555948815682</v>
      </c>
      <c r="AF91" s="34">
        <f t="shared" si="126"/>
        <v>422.46011434794451</v>
      </c>
      <c r="AG91" s="34">
        <f t="shared" si="126"/>
        <v>623.93846991560031</v>
      </c>
      <c r="AH91" s="111">
        <f t="shared" si="126"/>
        <v>844.11189763136406</v>
      </c>
      <c r="AI91" s="110">
        <f t="shared" si="126"/>
        <v>244.03893275251838</v>
      </c>
      <c r="AJ91" s="34">
        <f t="shared" si="126"/>
        <v>552.87258371903067</v>
      </c>
      <c r="AK91" s="34">
        <f t="shared" si="126"/>
        <v>789.66185679281239</v>
      </c>
      <c r="AL91" s="111">
        <f t="shared" si="126"/>
        <v>970.72774298938191</v>
      </c>
      <c r="AM91" s="110">
        <f t="shared" si="126"/>
        <v>216.85842635447858</v>
      </c>
      <c r="AN91" s="34">
        <f t="shared" si="126"/>
        <v>452.20092567383608</v>
      </c>
      <c r="AO91" s="34">
        <f t="shared" si="126"/>
        <v>757.99128777566023</v>
      </c>
      <c r="AP91" s="111">
        <f t="shared" si="126"/>
        <v>1018.0250476449768</v>
      </c>
      <c r="AQ91" s="110">
        <f t="shared" si="98"/>
        <v>249.79063435883478</v>
      </c>
      <c r="AR91" s="34">
        <f t="shared" si="98"/>
        <v>522.17723931391231</v>
      </c>
      <c r="AS91" s="34">
        <f t="shared" si="98"/>
        <v>799.00108902804243</v>
      </c>
      <c r="AT91" s="111">
        <f t="shared" si="98"/>
        <v>1068.2107269262183</v>
      </c>
      <c r="AU91" s="34">
        <f t="shared" si="98"/>
        <v>280.39912877756609</v>
      </c>
      <c r="AV91" s="34">
        <f t="shared" si="98"/>
        <v>579.30220528178597</v>
      </c>
      <c r="AW91" s="34">
        <f t="shared" ref="AW91:AY91" si="127">AW29/3.673</f>
        <v>899.81786005989636</v>
      </c>
      <c r="AX91" s="111">
        <f t="shared" si="127"/>
        <v>1228.0392050095288</v>
      </c>
      <c r="AY91" s="34">
        <f t="shared" si="127"/>
        <v>328.49196841818679</v>
      </c>
      <c r="AZ91" s="34">
        <f t="shared" ref="AZ91" si="128">AZ29/3.673</f>
        <v>827.88810236863605</v>
      </c>
    </row>
    <row r="92" spans="2:52" ht="14.1" customHeight="1" x14ac:dyDescent="0.2">
      <c r="B92" s="5"/>
      <c r="C92" s="32"/>
      <c r="D92" s="32"/>
      <c r="E92" s="32"/>
      <c r="F92" s="32"/>
      <c r="G92" s="32"/>
      <c r="H92" s="32"/>
      <c r="I92" s="32"/>
      <c r="J92" s="32"/>
      <c r="K92" s="32"/>
      <c r="L92" s="109"/>
      <c r="S92" s="108"/>
      <c r="T92" s="32"/>
      <c r="U92" s="32"/>
      <c r="V92" s="109"/>
      <c r="W92" s="108"/>
      <c r="X92" s="32"/>
      <c r="Y92" s="32"/>
      <c r="Z92" s="109"/>
      <c r="AA92" s="108"/>
      <c r="AB92" s="32"/>
      <c r="AC92" s="32"/>
      <c r="AD92" s="109"/>
      <c r="AE92" s="108"/>
      <c r="AF92" s="32"/>
      <c r="AG92" s="32"/>
      <c r="AH92" s="109"/>
      <c r="AI92" s="108"/>
      <c r="AJ92" s="32"/>
      <c r="AK92" s="32"/>
      <c r="AL92" s="109"/>
      <c r="AM92" s="108"/>
      <c r="AN92" s="32"/>
      <c r="AO92" s="32"/>
      <c r="AP92" s="109"/>
      <c r="AQ92" s="108"/>
      <c r="AR92" s="32"/>
      <c r="AS92" s="32"/>
      <c r="AT92" s="109"/>
      <c r="AU92" s="32"/>
      <c r="AV92" s="32"/>
      <c r="AW92" s="32"/>
      <c r="AX92" s="109"/>
      <c r="AY92" s="32"/>
      <c r="AZ92" s="32"/>
    </row>
    <row r="93" spans="2:52" ht="14.1" customHeight="1" x14ac:dyDescent="0.2">
      <c r="B93" s="8" t="s">
        <v>170</v>
      </c>
      <c r="C93" s="32">
        <f t="shared" ref="C93:D101" si="129">C31/3.673</f>
        <v>-72.086577729376529</v>
      </c>
      <c r="D93" s="32">
        <f t="shared" si="129"/>
        <v>-69.822488429077055</v>
      </c>
      <c r="E93" s="32">
        <f t="shared" ref="E93:G93" si="130">E31/3.673</f>
        <v>17.352300571739722</v>
      </c>
      <c r="F93" s="32">
        <f t="shared" si="130"/>
        <v>98.700517288320171</v>
      </c>
      <c r="G93" s="32">
        <f t="shared" si="130"/>
        <v>64.89708684998638</v>
      </c>
      <c r="H93" s="32">
        <f t="shared" ref="H93:K101" si="131">H31/3.673</f>
        <v>-102.63762591886741</v>
      </c>
      <c r="I93" s="32">
        <f t="shared" si="131"/>
        <v>-66.830928396406208</v>
      </c>
      <c r="J93" s="32">
        <f t="shared" si="131"/>
        <v>21.447318268445411</v>
      </c>
      <c r="K93" s="32">
        <f t="shared" si="131"/>
        <v>-100.19602504764497</v>
      </c>
      <c r="L93" s="109">
        <f t="shared" ref="L93" si="132">L31/3.673</f>
        <v>11.221889463653691</v>
      </c>
      <c r="S93" s="108">
        <f t="shared" ref="S93:AV93" si="133">S31/3.673</f>
        <v>-29.785733732643617</v>
      </c>
      <c r="T93" s="32">
        <f t="shared" si="133"/>
        <v>-51.180778655050368</v>
      </c>
      <c r="U93" s="32">
        <f t="shared" si="133"/>
        <v>-5.5842635447862783</v>
      </c>
      <c r="V93" s="109">
        <f t="shared" si="133"/>
        <v>17.352300571739722</v>
      </c>
      <c r="W93" s="108">
        <f t="shared" si="133"/>
        <v>80.135311734277153</v>
      </c>
      <c r="X93" s="32">
        <f t="shared" si="133"/>
        <v>66.517016063163624</v>
      </c>
      <c r="Y93" s="32">
        <f t="shared" si="133"/>
        <v>82.065886196569565</v>
      </c>
      <c r="Z93" s="109">
        <f t="shared" si="133"/>
        <v>98.700517288320171</v>
      </c>
      <c r="AA93" s="108">
        <f t="shared" si="133"/>
        <v>32.474816226517831</v>
      </c>
      <c r="AB93" s="32">
        <f t="shared" si="133"/>
        <v>106.01089028042472</v>
      </c>
      <c r="AC93" s="32">
        <f t="shared" si="133"/>
        <v>83.219439150558131</v>
      </c>
      <c r="AD93" s="109">
        <f t="shared" si="133"/>
        <v>64.89708684998638</v>
      </c>
      <c r="AE93" s="108">
        <f t="shared" si="133"/>
        <v>-92.293765314456849</v>
      </c>
      <c r="AF93" s="32">
        <f t="shared" si="133"/>
        <v>-87.402123604682828</v>
      </c>
      <c r="AG93" s="32">
        <f t="shared" si="133"/>
        <v>-100.82902259733189</v>
      </c>
      <c r="AH93" s="109">
        <f t="shared" si="133"/>
        <v>-102.63762591886741</v>
      </c>
      <c r="AI93" s="108">
        <f t="shared" si="133"/>
        <v>-106.67410835829023</v>
      </c>
      <c r="AJ93" s="32">
        <f t="shared" si="133"/>
        <v>-179.40784100190581</v>
      </c>
      <c r="AK93" s="32">
        <f t="shared" si="133"/>
        <v>-99.400217805608492</v>
      </c>
      <c r="AL93" s="109">
        <f t="shared" si="133"/>
        <v>-66.830928396406208</v>
      </c>
      <c r="AM93" s="108">
        <f t="shared" si="133"/>
        <v>-14.792540157909066</v>
      </c>
      <c r="AN93" s="32">
        <f t="shared" si="133"/>
        <v>86.821399401034569</v>
      </c>
      <c r="AO93" s="32">
        <f t="shared" si="133"/>
        <v>26.142662673563844</v>
      </c>
      <c r="AP93" s="109">
        <f t="shared" si="133"/>
        <v>21.447318268445411</v>
      </c>
      <c r="AQ93" s="108">
        <f t="shared" si="133"/>
        <v>-33.148107813776207</v>
      </c>
      <c r="AR93" s="32">
        <f t="shared" si="133"/>
        <v>-8.9403757146746532</v>
      </c>
      <c r="AS93" s="32">
        <f t="shared" si="133"/>
        <v>-56.780016335420633</v>
      </c>
      <c r="AT93" s="109">
        <f t="shared" si="133"/>
        <v>-100.19602504764497</v>
      </c>
      <c r="AU93" s="32">
        <f t="shared" si="133"/>
        <v>-25.385243670024501</v>
      </c>
      <c r="AV93" s="32">
        <f t="shared" si="133"/>
        <v>79.101279607949905</v>
      </c>
      <c r="AW93" s="32">
        <f t="shared" ref="AW93:AY93" si="134">AW31/3.673</f>
        <v>76.76939831200653</v>
      </c>
      <c r="AX93" s="109">
        <f t="shared" si="134"/>
        <v>11.221889463653691</v>
      </c>
      <c r="AY93" s="32">
        <f t="shared" si="134"/>
        <v>-24.707051456575005</v>
      </c>
      <c r="AZ93" s="32">
        <f t="shared" ref="AZ93" si="135">AZ31/3.673</f>
        <v>-147.68554315273616</v>
      </c>
    </row>
    <row r="94" spans="2:52" ht="14.1" customHeight="1" x14ac:dyDescent="0.2">
      <c r="B94" s="8" t="s">
        <v>171</v>
      </c>
      <c r="C94" s="32">
        <f t="shared" si="129"/>
        <v>293.70868499863872</v>
      </c>
      <c r="D94" s="32">
        <f t="shared" si="129"/>
        <v>-157.12687176694797</v>
      </c>
      <c r="E94" s="32">
        <f t="shared" ref="E94:G94" si="136">E32/3.673</f>
        <v>32.594609311189764</v>
      </c>
      <c r="F94" s="32">
        <f t="shared" si="136"/>
        <v>-206.62918595153823</v>
      </c>
      <c r="G94" s="32">
        <f t="shared" si="136"/>
        <v>222.88755785461476</v>
      </c>
      <c r="H94" s="32">
        <f t="shared" si="131"/>
        <v>-138.43397767492513</v>
      </c>
      <c r="I94" s="32">
        <f t="shared" si="131"/>
        <v>-169.1148924584808</v>
      </c>
      <c r="J94" s="32">
        <f t="shared" si="131"/>
        <v>-38.755785461475632</v>
      </c>
      <c r="K94" s="32">
        <f t="shared" si="131"/>
        <v>138.40157909066158</v>
      </c>
      <c r="L94" s="109">
        <f t="shared" ref="L94" si="137">L32/3.673</f>
        <v>21.881568200381157</v>
      </c>
      <c r="S94" s="108">
        <f t="shared" ref="S94:AV94" si="138">S32/3.673</f>
        <v>-83.095017696705696</v>
      </c>
      <c r="T94" s="32">
        <f t="shared" si="138"/>
        <v>-9.4720936564116514</v>
      </c>
      <c r="U94" s="32">
        <f t="shared" si="138"/>
        <v>-53.957255649332971</v>
      </c>
      <c r="V94" s="109">
        <f t="shared" si="138"/>
        <v>32.594609311189764</v>
      </c>
      <c r="W94" s="108">
        <f t="shared" si="138"/>
        <v>-39.377075959705962</v>
      </c>
      <c r="X94" s="32">
        <f t="shared" si="138"/>
        <v>-150.52545603049279</v>
      </c>
      <c r="Y94" s="32">
        <f t="shared" si="138"/>
        <v>-226.70514565750068</v>
      </c>
      <c r="Z94" s="109">
        <f t="shared" si="138"/>
        <v>-206.62918595153823</v>
      </c>
      <c r="AA94" s="108">
        <f t="shared" si="138"/>
        <v>25.843179961884019</v>
      </c>
      <c r="AB94" s="32">
        <f t="shared" si="138"/>
        <v>119.92131772393139</v>
      </c>
      <c r="AC94" s="32">
        <f t="shared" si="138"/>
        <v>218.555948815682</v>
      </c>
      <c r="AD94" s="109">
        <f t="shared" si="138"/>
        <v>222.88755785461476</v>
      </c>
      <c r="AE94" s="108">
        <f t="shared" si="138"/>
        <v>22.854342499319358</v>
      </c>
      <c r="AF94" s="32">
        <f t="shared" si="138"/>
        <v>25.787367274707321</v>
      </c>
      <c r="AG94" s="32">
        <f t="shared" si="138"/>
        <v>-68.34767220255921</v>
      </c>
      <c r="AH94" s="109">
        <f t="shared" si="138"/>
        <v>-138.43397767492513</v>
      </c>
      <c r="AI94" s="108">
        <f t="shared" si="138"/>
        <v>11.580179689627007</v>
      </c>
      <c r="AJ94" s="32">
        <f t="shared" si="138"/>
        <v>-40.040021780560849</v>
      </c>
      <c r="AK94" s="32">
        <f t="shared" si="138"/>
        <v>-140.14429621562755</v>
      </c>
      <c r="AL94" s="109">
        <f t="shared" si="138"/>
        <v>-169.1148924584808</v>
      </c>
      <c r="AM94" s="108">
        <f t="shared" si="138"/>
        <v>-39.514565750068066</v>
      </c>
      <c r="AN94" s="32">
        <f t="shared" si="138"/>
        <v>3.8578818404573916</v>
      </c>
      <c r="AO94" s="32">
        <f t="shared" si="138"/>
        <v>-67.435066702967603</v>
      </c>
      <c r="AP94" s="109">
        <f t="shared" si="138"/>
        <v>-38.755785461475632</v>
      </c>
      <c r="AQ94" s="108">
        <f t="shared" si="138"/>
        <v>15.554587530628913</v>
      </c>
      <c r="AR94" s="32">
        <f t="shared" si="138"/>
        <v>53.600054451402123</v>
      </c>
      <c r="AS94" s="32">
        <f t="shared" si="138"/>
        <v>-3.2853253471276886</v>
      </c>
      <c r="AT94" s="109">
        <f t="shared" si="138"/>
        <v>138.40157909066158</v>
      </c>
      <c r="AU94" s="32">
        <f t="shared" si="138"/>
        <v>35.080315818132313</v>
      </c>
      <c r="AV94" s="32">
        <f t="shared" si="138"/>
        <v>11.526000544514021</v>
      </c>
      <c r="AW94" s="32">
        <f t="shared" ref="AW94:AY94" si="139">AW32/3.673</f>
        <v>12.641437517016064</v>
      </c>
      <c r="AX94" s="109">
        <f t="shared" si="139"/>
        <v>21.881568200381157</v>
      </c>
      <c r="AY94" s="32">
        <f t="shared" si="139"/>
        <v>-121.1919411924857</v>
      </c>
      <c r="AZ94" s="32">
        <f t="shared" ref="AZ94" si="140">AZ32/3.673</f>
        <v>-543.58072420364817</v>
      </c>
    </row>
    <row r="95" spans="2:52" ht="14.1" customHeight="1" x14ac:dyDescent="0.2">
      <c r="B95" s="8" t="s">
        <v>172</v>
      </c>
      <c r="C95" s="32">
        <f t="shared" si="129"/>
        <v>-8.901715219166892</v>
      </c>
      <c r="D95" s="32">
        <f t="shared" si="129"/>
        <v>-2.2444867955349848</v>
      </c>
      <c r="E95" s="32">
        <f t="shared" ref="E95:G95" si="141">E33/3.673</f>
        <v>-141.84563027497958</v>
      </c>
      <c r="F95" s="32">
        <f t="shared" si="141"/>
        <v>116.25973318812959</v>
      </c>
      <c r="G95" s="32">
        <f t="shared" si="141"/>
        <v>0.49550775932480262</v>
      </c>
      <c r="H95" s="32">
        <f t="shared" si="131"/>
        <v>-179.06534168254831</v>
      </c>
      <c r="I95" s="32">
        <f t="shared" si="131"/>
        <v>97.122787911788734</v>
      </c>
      <c r="J95" s="32">
        <f t="shared" si="131"/>
        <v>30.123332425809963</v>
      </c>
      <c r="K95" s="32">
        <f t="shared" si="131"/>
        <v>9.5197386332698066</v>
      </c>
      <c r="L95" s="109">
        <f t="shared" ref="L95" si="142">L33/3.673</f>
        <v>-2.1086305472365914</v>
      </c>
      <c r="S95" s="108">
        <f t="shared" ref="S95:AV95" si="143">S33/3.673</f>
        <v>-11.846174789000818</v>
      </c>
      <c r="T95" s="32">
        <f t="shared" si="143"/>
        <v>-35.946365368908253</v>
      </c>
      <c r="U95" s="32">
        <f t="shared" si="143"/>
        <v>-60.750068064252652</v>
      </c>
      <c r="V95" s="109">
        <f t="shared" si="143"/>
        <v>-141.84563027497958</v>
      </c>
      <c r="W95" s="108">
        <f t="shared" si="143"/>
        <v>-63.453852436700245</v>
      </c>
      <c r="X95" s="32">
        <f t="shared" si="143"/>
        <v>-48.951810509120612</v>
      </c>
      <c r="Y95" s="32">
        <f t="shared" si="143"/>
        <v>-98.72692621835013</v>
      </c>
      <c r="Z95" s="109">
        <f t="shared" si="143"/>
        <v>116.25973318812959</v>
      </c>
      <c r="AA95" s="108">
        <f t="shared" si="143"/>
        <v>-26.551048189490881</v>
      </c>
      <c r="AB95" s="32">
        <f t="shared" si="143"/>
        <v>5.0511843179961886</v>
      </c>
      <c r="AC95" s="32">
        <f t="shared" si="143"/>
        <v>7.0111625374353386</v>
      </c>
      <c r="AD95" s="109">
        <f t="shared" si="143"/>
        <v>0.49550775932480262</v>
      </c>
      <c r="AE95" s="108">
        <f t="shared" si="143"/>
        <v>-14.624557582357745</v>
      </c>
      <c r="AF95" s="32">
        <f t="shared" si="143"/>
        <v>-80.572011979308456</v>
      </c>
      <c r="AG95" s="32">
        <f t="shared" si="143"/>
        <v>-138.10236863599238</v>
      </c>
      <c r="AH95" s="109">
        <f t="shared" si="143"/>
        <v>-179.06534168254831</v>
      </c>
      <c r="AI95" s="108">
        <f t="shared" si="143"/>
        <v>15.821671658045194</v>
      </c>
      <c r="AJ95" s="32">
        <f t="shared" si="143"/>
        <v>45.343588347399944</v>
      </c>
      <c r="AK95" s="32">
        <f t="shared" si="143"/>
        <v>58.258371903076508</v>
      </c>
      <c r="AL95" s="109">
        <f t="shared" si="143"/>
        <v>97.122787911788734</v>
      </c>
      <c r="AM95" s="108">
        <f t="shared" si="143"/>
        <v>9.247753879662401</v>
      </c>
      <c r="AN95" s="32">
        <f t="shared" si="143"/>
        <v>-3.3495780016335424</v>
      </c>
      <c r="AO95" s="32">
        <f t="shared" si="143"/>
        <v>-0.43207187585080314</v>
      </c>
      <c r="AP95" s="109">
        <f t="shared" si="143"/>
        <v>30.123332425809963</v>
      </c>
      <c r="AQ95" s="108">
        <f t="shared" si="143"/>
        <v>-31.126054995916142</v>
      </c>
      <c r="AR95" s="32">
        <f t="shared" si="143"/>
        <v>-45.120882112714405</v>
      </c>
      <c r="AS95" s="32">
        <f t="shared" si="143"/>
        <v>-66.230329430982849</v>
      </c>
      <c r="AT95" s="109">
        <f t="shared" si="143"/>
        <v>9.5197386332698066</v>
      </c>
      <c r="AU95" s="32">
        <f t="shared" si="143"/>
        <v>-11.469915600326708</v>
      </c>
      <c r="AV95" s="32">
        <f t="shared" si="143"/>
        <v>-17.952355023141845</v>
      </c>
      <c r="AW95" s="32">
        <f t="shared" ref="AW95:AY95" si="144">AW33/3.673</f>
        <v>-23.590525456030491</v>
      </c>
      <c r="AX95" s="109">
        <f t="shared" si="144"/>
        <v>-2.1086305472365914</v>
      </c>
      <c r="AY95" s="32">
        <f t="shared" si="144"/>
        <v>-36.999455485978764</v>
      </c>
      <c r="AZ95" s="32">
        <f t="shared" ref="AZ95" si="145">AZ33/3.673</f>
        <v>-100.48788456302749</v>
      </c>
    </row>
    <row r="96" spans="2:52" ht="14.1" customHeight="1" x14ac:dyDescent="0.2">
      <c r="B96" s="8" t="s">
        <v>173</v>
      </c>
      <c r="C96" s="32">
        <f t="shared" si="129"/>
        <v>-6.8009801252382251</v>
      </c>
      <c r="D96" s="32">
        <f t="shared" si="129"/>
        <v>29.826300027225702</v>
      </c>
      <c r="E96" s="32">
        <f t="shared" ref="E96:G96" si="146">E34/3.673</f>
        <v>176.01279607949905</v>
      </c>
      <c r="F96" s="32">
        <f t="shared" si="146"/>
        <v>-88.119248570650683</v>
      </c>
      <c r="G96" s="32">
        <f t="shared" si="146"/>
        <v>-22.733460386604953</v>
      </c>
      <c r="H96" s="32">
        <f t="shared" si="131"/>
        <v>-15.510209637898177</v>
      </c>
      <c r="I96" s="32">
        <f t="shared" si="131"/>
        <v>86.879117887285602</v>
      </c>
      <c r="J96" s="32">
        <f t="shared" si="131"/>
        <v>28.869588891913967</v>
      </c>
      <c r="K96" s="32">
        <f t="shared" si="131"/>
        <v>62.60441056357201</v>
      </c>
      <c r="L96" s="109">
        <f t="shared" ref="L96" si="147">L34/3.673</f>
        <v>105.80833106452492</v>
      </c>
      <c r="S96" s="108">
        <f t="shared" ref="S96:AV96" si="148">S34/3.673</f>
        <v>89.573917778382793</v>
      </c>
      <c r="T96" s="32">
        <f t="shared" si="148"/>
        <v>85.892458480805885</v>
      </c>
      <c r="U96" s="32">
        <f t="shared" si="148"/>
        <v>129.1434794445957</v>
      </c>
      <c r="V96" s="109">
        <f t="shared" si="148"/>
        <v>176.01279607949905</v>
      </c>
      <c r="W96" s="108">
        <f t="shared" si="148"/>
        <v>-136.22706234685543</v>
      </c>
      <c r="X96" s="32">
        <f t="shared" si="148"/>
        <v>-5.572284236319085</v>
      </c>
      <c r="Y96" s="32">
        <f t="shared" si="148"/>
        <v>-111.7914511298666</v>
      </c>
      <c r="Z96" s="109">
        <f t="shared" si="148"/>
        <v>-88.119248570650683</v>
      </c>
      <c r="AA96" s="108">
        <f t="shared" si="148"/>
        <v>-32.902259733188124</v>
      </c>
      <c r="AB96" s="32">
        <f t="shared" si="148"/>
        <v>-93.401306833650963</v>
      </c>
      <c r="AC96" s="32">
        <f t="shared" si="148"/>
        <v>-60.898720392050095</v>
      </c>
      <c r="AD96" s="109">
        <f t="shared" si="148"/>
        <v>-22.733460386604953</v>
      </c>
      <c r="AE96" s="108">
        <f t="shared" si="148"/>
        <v>36.865232779744076</v>
      </c>
      <c r="AF96" s="32">
        <f t="shared" si="148"/>
        <v>-61.643071059079766</v>
      </c>
      <c r="AG96" s="32">
        <f t="shared" si="148"/>
        <v>14.820582630002722</v>
      </c>
      <c r="AH96" s="109">
        <f t="shared" si="148"/>
        <v>-15.510209637898177</v>
      </c>
      <c r="AI96" s="108">
        <f t="shared" si="148"/>
        <v>12.15137489790362</v>
      </c>
      <c r="AJ96" s="32">
        <f t="shared" si="148"/>
        <v>64.932752518377342</v>
      </c>
      <c r="AK96" s="32">
        <f t="shared" si="148"/>
        <v>57.31527361829567</v>
      </c>
      <c r="AL96" s="109">
        <f t="shared" si="148"/>
        <v>86.879117887285602</v>
      </c>
      <c r="AM96" s="108">
        <f t="shared" si="148"/>
        <v>4.3163626463381428</v>
      </c>
      <c r="AN96" s="32">
        <f t="shared" si="148"/>
        <v>17.695616662129048</v>
      </c>
      <c r="AO96" s="32">
        <f t="shared" si="148"/>
        <v>42.728287503403216</v>
      </c>
      <c r="AP96" s="109">
        <f t="shared" si="148"/>
        <v>28.869588891913967</v>
      </c>
      <c r="AQ96" s="108">
        <f t="shared" si="148"/>
        <v>-3.684726381704329</v>
      </c>
      <c r="AR96" s="32">
        <f t="shared" si="148"/>
        <v>-14.203648243942283</v>
      </c>
      <c r="AS96" s="32">
        <f t="shared" si="148"/>
        <v>35.338143207187585</v>
      </c>
      <c r="AT96" s="109">
        <f t="shared" si="148"/>
        <v>62.60441056357201</v>
      </c>
      <c r="AU96" s="32">
        <f t="shared" si="148"/>
        <v>0.74571195208276608</v>
      </c>
      <c r="AV96" s="32">
        <f t="shared" si="148"/>
        <v>-16.058263000272255</v>
      </c>
      <c r="AW96" s="32">
        <f t="shared" ref="AW96:AY96" si="149">AW34/3.673</f>
        <v>56.484889735910699</v>
      </c>
      <c r="AX96" s="109">
        <f t="shared" si="149"/>
        <v>105.80833106452492</v>
      </c>
      <c r="AY96" s="32">
        <f t="shared" si="149"/>
        <v>-26.831200653416825</v>
      </c>
      <c r="AZ96" s="32">
        <f t="shared" ref="AZ96" si="150">AZ34/3.673</f>
        <v>40.242853253471282</v>
      </c>
    </row>
    <row r="97" spans="2:52" ht="14.1" customHeight="1" x14ac:dyDescent="0.2">
      <c r="B97" s="8" t="s">
        <v>174</v>
      </c>
      <c r="C97" s="32">
        <f t="shared" si="129"/>
        <v>319.71358562482982</v>
      </c>
      <c r="D97" s="32">
        <f t="shared" si="129"/>
        <v>494.74108358290226</v>
      </c>
      <c r="E97" s="32">
        <f t="shared" ref="E97:G97" si="151">E35/3.673</f>
        <v>493.67492512932211</v>
      </c>
      <c r="F97" s="32">
        <f t="shared" si="151"/>
        <v>-192.25156547781106</v>
      </c>
      <c r="G97" s="32">
        <f t="shared" si="151"/>
        <v>-735.57527906343591</v>
      </c>
      <c r="H97" s="32">
        <f t="shared" si="131"/>
        <v>383.26681187040566</v>
      </c>
      <c r="I97" s="32">
        <f t="shared" si="131"/>
        <v>315.80397495235502</v>
      </c>
      <c r="J97" s="32">
        <f t="shared" si="131"/>
        <v>328.75279063435886</v>
      </c>
      <c r="K97" s="32">
        <f t="shared" si="131"/>
        <v>-95.700517288320171</v>
      </c>
      <c r="L97" s="109">
        <f t="shared" ref="L97" si="152">L35/3.673</f>
        <v>-215.85434249931936</v>
      </c>
      <c r="S97" s="108">
        <f t="shared" ref="S97:AV97" si="153">S35/3.673</f>
        <v>423.619384699156</v>
      </c>
      <c r="T97" s="32">
        <f t="shared" si="153"/>
        <v>510.66403484889736</v>
      </c>
      <c r="U97" s="32">
        <f t="shared" si="153"/>
        <v>423.12469371086303</v>
      </c>
      <c r="V97" s="109">
        <f t="shared" si="153"/>
        <v>493.67492512932211</v>
      </c>
      <c r="W97" s="108">
        <f t="shared" si="153"/>
        <v>-251.48107813776207</v>
      </c>
      <c r="X97" s="32">
        <f t="shared" si="153"/>
        <v>25.340865777293764</v>
      </c>
      <c r="Y97" s="32">
        <f t="shared" si="153"/>
        <v>190.0500952899537</v>
      </c>
      <c r="Z97" s="109">
        <f t="shared" si="153"/>
        <v>-192.25156547781106</v>
      </c>
      <c r="AA97" s="108">
        <f t="shared" si="153"/>
        <v>41.167710318540706</v>
      </c>
      <c r="AB97" s="32">
        <f t="shared" si="153"/>
        <v>-662.52926762864138</v>
      </c>
      <c r="AC97" s="32">
        <f t="shared" si="153"/>
        <v>-579.94772665396135</v>
      </c>
      <c r="AD97" s="109">
        <f t="shared" si="153"/>
        <v>-735.57527906343591</v>
      </c>
      <c r="AE97" s="108">
        <f t="shared" si="153"/>
        <v>121.19411924857066</v>
      </c>
      <c r="AF97" s="32">
        <f t="shared" si="153"/>
        <v>545.44922406751971</v>
      </c>
      <c r="AG97" s="32">
        <f t="shared" si="153"/>
        <v>282.73563844268989</v>
      </c>
      <c r="AH97" s="109">
        <f t="shared" si="153"/>
        <v>383.26681187040566</v>
      </c>
      <c r="AI97" s="108">
        <f t="shared" si="153"/>
        <v>388.18840185134769</v>
      </c>
      <c r="AJ97" s="32">
        <f t="shared" si="153"/>
        <v>218.47345494146472</v>
      </c>
      <c r="AK97" s="32">
        <f t="shared" si="153"/>
        <v>152.85570378437242</v>
      </c>
      <c r="AL97" s="109">
        <f t="shared" si="153"/>
        <v>315.80397495235502</v>
      </c>
      <c r="AM97" s="108">
        <f t="shared" si="153"/>
        <v>167.80669752246121</v>
      </c>
      <c r="AN97" s="32">
        <f t="shared" si="153"/>
        <v>-109.82875034032126</v>
      </c>
      <c r="AO97" s="32">
        <f t="shared" si="153"/>
        <v>155.00136128505309</v>
      </c>
      <c r="AP97" s="109">
        <f t="shared" si="153"/>
        <v>328.75279063435886</v>
      </c>
      <c r="AQ97" s="108">
        <f t="shared" si="153"/>
        <v>39.252926762864142</v>
      </c>
      <c r="AR97" s="32">
        <f t="shared" si="153"/>
        <v>135.97985298121426</v>
      </c>
      <c r="AS97" s="32">
        <f t="shared" si="153"/>
        <v>76.642798802069152</v>
      </c>
      <c r="AT97" s="109">
        <f t="shared" si="153"/>
        <v>-95.700517288320171</v>
      </c>
      <c r="AU97" s="32">
        <f t="shared" si="153"/>
        <v>-195.29240402940374</v>
      </c>
      <c r="AV97" s="32">
        <f t="shared" si="153"/>
        <v>-191.16961611761505</v>
      </c>
      <c r="AW97" s="32">
        <f t="shared" ref="AW97:AY97" si="154">AW35/3.673</f>
        <v>-183.61121698883747</v>
      </c>
      <c r="AX97" s="109">
        <f t="shared" si="154"/>
        <v>-215.85434249931936</v>
      </c>
      <c r="AY97" s="32">
        <f t="shared" si="154"/>
        <v>-32.949632453035669</v>
      </c>
      <c r="AZ97" s="32">
        <f t="shared" ref="AZ97" si="155">AZ35/3.673</f>
        <v>589.47835556765585</v>
      </c>
    </row>
    <row r="98" spans="2:52" ht="14.1" customHeight="1" x14ac:dyDescent="0.2">
      <c r="B98" s="5" t="s">
        <v>175</v>
      </c>
      <c r="C98" s="34">
        <f t="shared" si="129"/>
        <v>1121.1012796079499</v>
      </c>
      <c r="D98" s="34">
        <f t="shared" si="129"/>
        <v>931.33542063708137</v>
      </c>
      <c r="E98" s="34">
        <f t="shared" ref="E98:G98" si="156">E36/3.673</f>
        <v>1346.5540430166077</v>
      </c>
      <c r="F98" s="34">
        <f t="shared" si="156"/>
        <v>483.06643071059102</v>
      </c>
      <c r="G98" s="34">
        <f t="shared" si="156"/>
        <v>469.99101551864959</v>
      </c>
      <c r="H98" s="34">
        <f t="shared" si="131"/>
        <v>791.7315545875307</v>
      </c>
      <c r="I98" s="34">
        <f t="shared" si="131"/>
        <v>1234.5878028859242</v>
      </c>
      <c r="J98" s="34">
        <f t="shared" si="131"/>
        <v>1388.4622924040293</v>
      </c>
      <c r="K98" s="34">
        <f t="shared" si="131"/>
        <v>1082.8399128777567</v>
      </c>
      <c r="L98" s="111">
        <f t="shared" ref="L98" si="157">L36/3.673</f>
        <v>1148.9880206915329</v>
      </c>
      <c r="S98" s="110">
        <f t="shared" ref="S98:AV98" si="158">S36/3.673</f>
        <v>581.82902259733191</v>
      </c>
      <c r="T98" s="34">
        <f t="shared" si="158"/>
        <v>895.81622651783289</v>
      </c>
      <c r="U98" s="34">
        <f t="shared" si="158"/>
        <v>1024.046283691805</v>
      </c>
      <c r="V98" s="111">
        <f t="shared" si="158"/>
        <v>1346.5540430166077</v>
      </c>
      <c r="W98" s="110">
        <f t="shared" si="158"/>
        <v>-243.00245031309561</v>
      </c>
      <c r="X98" s="34">
        <f t="shared" si="158"/>
        <v>267.97141301388524</v>
      </c>
      <c r="Y98" s="34">
        <f t="shared" si="158"/>
        <v>409.76476994282604</v>
      </c>
      <c r="Z98" s="111">
        <f t="shared" si="158"/>
        <v>483.06643071059102</v>
      </c>
      <c r="AA98" s="110">
        <f t="shared" si="158"/>
        <v>207.6259188674108</v>
      </c>
      <c r="AB98" s="34">
        <f t="shared" si="158"/>
        <v>-163.35502314184595</v>
      </c>
      <c r="AC98" s="34">
        <f t="shared" si="158"/>
        <v>319.77348216716564</v>
      </c>
      <c r="AD98" s="111">
        <f t="shared" si="158"/>
        <v>469.99101551864959</v>
      </c>
      <c r="AE98" s="110">
        <f t="shared" si="158"/>
        <v>296.55132044650151</v>
      </c>
      <c r="AF98" s="34">
        <f t="shared" si="158"/>
        <v>764.0794990471004</v>
      </c>
      <c r="AG98" s="34">
        <f t="shared" si="158"/>
        <v>614.2156275524095</v>
      </c>
      <c r="AH98" s="111">
        <f t="shared" si="158"/>
        <v>791.73155458753081</v>
      </c>
      <c r="AI98" s="110">
        <f t="shared" si="158"/>
        <v>565.10645249115169</v>
      </c>
      <c r="AJ98" s="34">
        <f t="shared" si="158"/>
        <v>662.17451674380607</v>
      </c>
      <c r="AK98" s="34">
        <f t="shared" si="158"/>
        <v>818.54669207732104</v>
      </c>
      <c r="AL98" s="111">
        <f t="shared" si="158"/>
        <v>1234.5878028859242</v>
      </c>
      <c r="AM98" s="110">
        <f t="shared" si="158"/>
        <v>343.92213449496325</v>
      </c>
      <c r="AN98" s="34">
        <f t="shared" si="158"/>
        <v>447.39749523550228</v>
      </c>
      <c r="AO98" s="34">
        <f t="shared" si="158"/>
        <v>913.99646065886191</v>
      </c>
      <c r="AP98" s="111">
        <f t="shared" si="158"/>
        <v>1388.4622924040293</v>
      </c>
      <c r="AQ98" s="110">
        <f t="shared" si="158"/>
        <v>236.6392594609311</v>
      </c>
      <c r="AR98" s="34">
        <f t="shared" si="158"/>
        <v>643.49224067519742</v>
      </c>
      <c r="AS98" s="34">
        <f t="shared" si="158"/>
        <v>784.68635992376801</v>
      </c>
      <c r="AT98" s="111">
        <f t="shared" si="158"/>
        <v>1082.8399128777567</v>
      </c>
      <c r="AU98" s="34">
        <f t="shared" si="158"/>
        <v>84.077593248026133</v>
      </c>
      <c r="AV98" s="34">
        <f t="shared" si="158"/>
        <v>444.74925129322077</v>
      </c>
      <c r="AW98" s="34">
        <f t="shared" ref="AW98:AY98" si="159">AW36/3.673</f>
        <v>838.51184317996172</v>
      </c>
      <c r="AX98" s="111">
        <f t="shared" si="159"/>
        <v>1148.9880206915329</v>
      </c>
      <c r="AY98" s="34">
        <f t="shared" si="159"/>
        <v>85.812687176694865</v>
      </c>
      <c r="AZ98" s="34">
        <f t="shared" ref="AZ98" si="160">AZ36/3.673</f>
        <v>665.85515927035124</v>
      </c>
    </row>
    <row r="99" spans="2:52" ht="14.1" customHeight="1" x14ac:dyDescent="0.2">
      <c r="B99" s="8" t="s">
        <v>176</v>
      </c>
      <c r="C99" s="32">
        <f t="shared" si="129"/>
        <v>-19.28069697794718</v>
      </c>
      <c r="D99" s="32">
        <f t="shared" si="129"/>
        <v>-10.700517288320173</v>
      </c>
      <c r="E99" s="32">
        <f t="shared" ref="E99:G99" si="161">E37/3.673</f>
        <v>-8.7062346855431532</v>
      </c>
      <c r="F99" s="32">
        <f t="shared" si="161"/>
        <v>-8.009256738361012</v>
      </c>
      <c r="G99" s="32">
        <f t="shared" si="161"/>
        <v>-8.7566022325074861</v>
      </c>
      <c r="H99" s="32">
        <f t="shared" si="131"/>
        <v>-8.2826027770215092</v>
      </c>
      <c r="I99" s="32">
        <f t="shared" si="131"/>
        <v>-7.4045739177783823</v>
      </c>
      <c r="J99" s="32">
        <f t="shared" si="131"/>
        <v>-9.027225701061802</v>
      </c>
      <c r="K99" s="32">
        <f t="shared" si="131"/>
        <v>-6.4206370814048457</v>
      </c>
      <c r="L99" s="109">
        <f t="shared" ref="L99" si="162">L37/3.673</f>
        <v>-8.158181323169071</v>
      </c>
      <c r="S99" s="108">
        <f t="shared" ref="S99:AV99" si="163">S37/3.673</f>
        <v>-2.2798802069153283</v>
      </c>
      <c r="T99" s="32">
        <f t="shared" si="163"/>
        <v>-4.2365913422270625</v>
      </c>
      <c r="U99" s="32">
        <f t="shared" si="163"/>
        <v>-6.5543152736182959</v>
      </c>
      <c r="V99" s="109">
        <f t="shared" si="163"/>
        <v>-8.7062346855431532</v>
      </c>
      <c r="W99" s="108">
        <f t="shared" si="163"/>
        <v>-1.8309283964062073</v>
      </c>
      <c r="X99" s="32">
        <f t="shared" si="163"/>
        <v>-3.1268717669479988</v>
      </c>
      <c r="Y99" s="32">
        <f t="shared" si="163"/>
        <v>-5.8938197658589706</v>
      </c>
      <c r="Z99" s="109">
        <f t="shared" si="163"/>
        <v>-8.009256738361012</v>
      </c>
      <c r="AA99" s="108">
        <f t="shared" si="163"/>
        <v>-1.5731010073509391</v>
      </c>
      <c r="AB99" s="32">
        <f t="shared" si="163"/>
        <v>-3.3471276885379799</v>
      </c>
      <c r="AC99" s="32">
        <f t="shared" si="163"/>
        <v>-6.8584263544786275</v>
      </c>
      <c r="AD99" s="109">
        <f t="shared" si="163"/>
        <v>-8.7566022325074861</v>
      </c>
      <c r="AE99" s="108">
        <f t="shared" si="163"/>
        <v>-4.0201470187857336</v>
      </c>
      <c r="AF99" s="32">
        <f t="shared" si="163"/>
        <v>-3.722842363190852</v>
      </c>
      <c r="AG99" s="32">
        <f t="shared" si="163"/>
        <v>-4.0040838551592701</v>
      </c>
      <c r="AH99" s="109">
        <f t="shared" si="163"/>
        <v>-8.2826027770215092</v>
      </c>
      <c r="AI99" s="108">
        <f t="shared" si="163"/>
        <v>-2.6188401851347671</v>
      </c>
      <c r="AJ99" s="32">
        <f t="shared" si="163"/>
        <v>-4.441328614211816</v>
      </c>
      <c r="AK99" s="32">
        <f t="shared" si="163"/>
        <v>-5.7081404846174788</v>
      </c>
      <c r="AL99" s="109">
        <f t="shared" si="163"/>
        <v>-7.4045739177783823</v>
      </c>
      <c r="AM99" s="108">
        <f t="shared" si="163"/>
        <v>-1.6918050639803976</v>
      </c>
      <c r="AN99" s="32">
        <f t="shared" si="163"/>
        <v>-4.1805063980397499</v>
      </c>
      <c r="AO99" s="32">
        <f t="shared" si="163"/>
        <v>-6.3582902259733185</v>
      </c>
      <c r="AP99" s="109">
        <f t="shared" si="163"/>
        <v>-9.027225701061802</v>
      </c>
      <c r="AQ99" s="108">
        <f t="shared" si="163"/>
        <v>-1.1886741083582901</v>
      </c>
      <c r="AR99" s="32">
        <f t="shared" si="163"/>
        <v>-2.7043288864688266</v>
      </c>
      <c r="AS99" s="32">
        <f t="shared" si="163"/>
        <v>-5.2202559215899811</v>
      </c>
      <c r="AT99" s="109">
        <f t="shared" si="163"/>
        <v>-6.4206370814048457</v>
      </c>
      <c r="AU99" s="32">
        <f t="shared" si="163"/>
        <v>-1.708412741628097</v>
      </c>
      <c r="AV99" s="32">
        <f t="shared" si="163"/>
        <v>-3.7402668118704057</v>
      </c>
      <c r="AW99" s="32">
        <f t="shared" ref="AW99:AY99" si="164">AW37/3.673</f>
        <v>-6.5845358017968962</v>
      </c>
      <c r="AX99" s="109">
        <f t="shared" si="164"/>
        <v>-8.158181323169071</v>
      </c>
      <c r="AY99" s="32">
        <f t="shared" si="164"/>
        <v>-1.0318540702423087</v>
      </c>
      <c r="AZ99" s="32">
        <f t="shared" ref="AZ99" si="165">AZ37/3.673</f>
        <v>-2.9746800980125236</v>
      </c>
    </row>
    <row r="100" spans="2:52" ht="14.1" customHeight="1" x14ac:dyDescent="0.2">
      <c r="B100" s="8" t="s">
        <v>177</v>
      </c>
      <c r="C100" s="32">
        <f t="shared" si="129"/>
        <v>0</v>
      </c>
      <c r="D100" s="32">
        <f t="shared" si="129"/>
        <v>0</v>
      </c>
      <c r="E100" s="32">
        <f t="shared" ref="E100:G100" si="166">E38/3.673</f>
        <v>0</v>
      </c>
      <c r="F100" s="32">
        <f t="shared" si="166"/>
        <v>0</v>
      </c>
      <c r="G100" s="32">
        <f t="shared" si="166"/>
        <v>0</v>
      </c>
      <c r="H100" s="32">
        <f t="shared" si="131"/>
        <v>0</v>
      </c>
      <c r="I100" s="32">
        <f t="shared" si="131"/>
        <v>0</v>
      </c>
      <c r="J100" s="32">
        <f t="shared" si="131"/>
        <v>-4.1919411924857064</v>
      </c>
      <c r="K100" s="32">
        <f t="shared" si="131"/>
        <v>-6.0536346310917502</v>
      </c>
      <c r="L100" s="109">
        <f t="shared" ref="L100" si="167">L38/3.673</f>
        <v>-73.026681187040552</v>
      </c>
      <c r="S100" s="108">
        <f t="shared" ref="S100:AV100" si="168">S38/3.673</f>
        <v>0</v>
      </c>
      <c r="T100" s="32">
        <f t="shared" si="168"/>
        <v>0</v>
      </c>
      <c r="U100" s="32">
        <f t="shared" si="168"/>
        <v>0</v>
      </c>
      <c r="V100" s="109">
        <f t="shared" si="168"/>
        <v>0</v>
      </c>
      <c r="W100" s="108">
        <f t="shared" si="168"/>
        <v>0</v>
      </c>
      <c r="X100" s="32">
        <f t="shared" si="168"/>
        <v>0</v>
      </c>
      <c r="Y100" s="32">
        <f t="shared" si="168"/>
        <v>0</v>
      </c>
      <c r="Z100" s="109">
        <f t="shared" si="168"/>
        <v>0</v>
      </c>
      <c r="AA100" s="108">
        <f t="shared" si="168"/>
        <v>0</v>
      </c>
      <c r="AB100" s="32">
        <f t="shared" si="168"/>
        <v>0</v>
      </c>
      <c r="AC100" s="32">
        <f t="shared" si="168"/>
        <v>0</v>
      </c>
      <c r="AD100" s="109">
        <f t="shared" si="168"/>
        <v>0</v>
      </c>
      <c r="AE100" s="108">
        <f t="shared" si="168"/>
        <v>0</v>
      </c>
      <c r="AF100" s="32">
        <f t="shared" si="168"/>
        <v>0</v>
      </c>
      <c r="AG100" s="32">
        <f t="shared" si="168"/>
        <v>0</v>
      </c>
      <c r="AH100" s="109">
        <f t="shared" si="168"/>
        <v>0</v>
      </c>
      <c r="AI100" s="108">
        <f t="shared" si="168"/>
        <v>0</v>
      </c>
      <c r="AJ100" s="32">
        <f t="shared" si="168"/>
        <v>0</v>
      </c>
      <c r="AK100" s="32">
        <f t="shared" si="168"/>
        <v>0</v>
      </c>
      <c r="AL100" s="109">
        <f t="shared" si="168"/>
        <v>0</v>
      </c>
      <c r="AM100" s="108">
        <f t="shared" si="168"/>
        <v>0</v>
      </c>
      <c r="AN100" s="32">
        <f t="shared" si="168"/>
        <v>-0.25374353389599785</v>
      </c>
      <c r="AO100" s="32">
        <f t="shared" si="168"/>
        <v>-2.150830383882385</v>
      </c>
      <c r="AP100" s="109">
        <f t="shared" si="168"/>
        <v>-4.1919411924857064</v>
      </c>
      <c r="AQ100" s="108">
        <f t="shared" si="168"/>
        <v>0</v>
      </c>
      <c r="AR100" s="32">
        <f t="shared" si="168"/>
        <v>-4.4473182684454127</v>
      </c>
      <c r="AS100" s="32">
        <f t="shared" si="168"/>
        <v>-5.1445684726381709</v>
      </c>
      <c r="AT100" s="109">
        <f t="shared" si="168"/>
        <v>-6.0536346310917502</v>
      </c>
      <c r="AU100" s="32">
        <f t="shared" si="168"/>
        <v>0</v>
      </c>
      <c r="AV100" s="32">
        <f t="shared" si="168"/>
        <v>-4.3501225156547783</v>
      </c>
      <c r="AW100" s="32">
        <f t="shared" ref="AW100:AY100" si="169">AW38/3.673</f>
        <v>-72.15654778110536</v>
      </c>
      <c r="AX100" s="109">
        <f t="shared" si="169"/>
        <v>-73.026681187040552</v>
      </c>
      <c r="AY100" s="32">
        <f t="shared" si="169"/>
        <v>0</v>
      </c>
      <c r="AZ100" s="32">
        <f t="shared" ref="AZ100" si="170">AZ38/3.673</f>
        <v>-8.8584263544786275</v>
      </c>
    </row>
    <row r="101" spans="2:52" ht="14.1" customHeight="1" x14ac:dyDescent="0.2">
      <c r="B101" s="5" t="s">
        <v>54</v>
      </c>
      <c r="C101" s="34">
        <f t="shared" si="129"/>
        <v>1101.8205826300027</v>
      </c>
      <c r="D101" s="34">
        <f t="shared" si="129"/>
        <v>920.63490334876133</v>
      </c>
      <c r="E101" s="34">
        <f t="shared" ref="E101:G101" si="171">E39/3.673</f>
        <v>1337.8478083310645</v>
      </c>
      <c r="F101" s="34">
        <f t="shared" si="171"/>
        <v>475.05717397223003</v>
      </c>
      <c r="G101" s="34">
        <f t="shared" si="171"/>
        <v>461.23441328614211</v>
      </c>
      <c r="H101" s="34">
        <f t="shared" si="131"/>
        <v>783.44895181050913</v>
      </c>
      <c r="I101" s="34">
        <f t="shared" si="131"/>
        <v>1227.1832289681461</v>
      </c>
      <c r="J101" s="34">
        <f t="shared" si="131"/>
        <v>1375.2431255104818</v>
      </c>
      <c r="K101" s="34">
        <f t="shared" si="131"/>
        <v>1070.3656411652601</v>
      </c>
      <c r="L101" s="111">
        <f t="shared" ref="L101" si="172">L39/3.673</f>
        <v>1067.8031581813232</v>
      </c>
      <c r="S101" s="110">
        <f t="shared" ref="S101:AV101" si="173">S39/3.673</f>
        <v>579.54914239041659</v>
      </c>
      <c r="T101" s="34">
        <f t="shared" si="173"/>
        <v>891.57963517560574</v>
      </c>
      <c r="U101" s="34">
        <f t="shared" si="173"/>
        <v>1017.4919684181867</v>
      </c>
      <c r="V101" s="111">
        <f t="shared" si="173"/>
        <v>1337.8478083310645</v>
      </c>
      <c r="W101" s="110">
        <f t="shared" si="173"/>
        <v>-244.83337870950183</v>
      </c>
      <c r="X101" s="34">
        <f t="shared" si="173"/>
        <v>264.84454124693724</v>
      </c>
      <c r="Y101" s="34">
        <f t="shared" si="173"/>
        <v>403.87095017696709</v>
      </c>
      <c r="Z101" s="111">
        <f t="shared" si="173"/>
        <v>475.05717397223003</v>
      </c>
      <c r="AA101" s="110">
        <f t="shared" si="173"/>
        <v>206.05281786005986</v>
      </c>
      <c r="AB101" s="34">
        <f t="shared" si="173"/>
        <v>-166.70215083038391</v>
      </c>
      <c r="AC101" s="34">
        <f t="shared" si="173"/>
        <v>312.915055812687</v>
      </c>
      <c r="AD101" s="111">
        <f t="shared" si="173"/>
        <v>461.23441328614211</v>
      </c>
      <c r="AE101" s="110">
        <f t="shared" si="173"/>
        <v>292.53117342771571</v>
      </c>
      <c r="AF101" s="34">
        <f t="shared" si="173"/>
        <v>760.35665668390959</v>
      </c>
      <c r="AG101" s="34">
        <f t="shared" si="173"/>
        <v>610.21154369725025</v>
      </c>
      <c r="AH101" s="111">
        <f t="shared" si="173"/>
        <v>783.44895181050924</v>
      </c>
      <c r="AI101" s="110">
        <f t="shared" si="173"/>
        <v>562.48761230601679</v>
      </c>
      <c r="AJ101" s="34">
        <f t="shared" si="173"/>
        <v>657.73318812959428</v>
      </c>
      <c r="AK101" s="34">
        <f t="shared" si="173"/>
        <v>812.83855159270365</v>
      </c>
      <c r="AL101" s="111">
        <f t="shared" si="173"/>
        <v>1227.1832289681458</v>
      </c>
      <c r="AM101" s="110">
        <f t="shared" si="173"/>
        <v>342.23032943098286</v>
      </c>
      <c r="AN101" s="34">
        <f t="shared" si="173"/>
        <v>442.96324530356651</v>
      </c>
      <c r="AO101" s="34">
        <f t="shared" si="173"/>
        <v>905.48734004900621</v>
      </c>
      <c r="AP101" s="111">
        <f t="shared" si="173"/>
        <v>1375.2431255104818</v>
      </c>
      <c r="AQ101" s="110">
        <f t="shared" si="173"/>
        <v>235.4505853525728</v>
      </c>
      <c r="AR101" s="34">
        <f t="shared" si="173"/>
        <v>636.34059352028316</v>
      </c>
      <c r="AS101" s="34">
        <f t="shared" si="173"/>
        <v>774.3215355295398</v>
      </c>
      <c r="AT101" s="111">
        <f t="shared" si="173"/>
        <v>1070.3656411652601</v>
      </c>
      <c r="AU101" s="34">
        <f t="shared" si="173"/>
        <v>82.369180506398052</v>
      </c>
      <c r="AV101" s="34">
        <f t="shared" si="173"/>
        <v>436.65886196569556</v>
      </c>
      <c r="AW101" s="34">
        <f t="shared" ref="AW101:AY101" si="174">AW39/3.673</f>
        <v>759.77075959705951</v>
      </c>
      <c r="AX101" s="111">
        <f t="shared" si="174"/>
        <v>1067.8031581813232</v>
      </c>
      <c r="AY101" s="34">
        <f t="shared" si="174"/>
        <v>84.780833106452548</v>
      </c>
      <c r="AZ101" s="34">
        <f t="shared" ref="AZ101" si="175">AZ39/3.673</f>
        <v>654.02205281786019</v>
      </c>
    </row>
    <row r="102" spans="2:52" ht="14.1" customHeight="1" x14ac:dyDescent="0.2">
      <c r="C102" s="32"/>
      <c r="D102" s="32"/>
      <c r="E102" s="32"/>
      <c r="F102" s="32"/>
      <c r="G102" s="32"/>
      <c r="H102" s="32"/>
      <c r="I102" s="32"/>
      <c r="J102" s="32"/>
      <c r="K102" s="32"/>
      <c r="L102" s="109"/>
      <c r="S102" s="108"/>
      <c r="T102" s="32"/>
      <c r="U102" s="32"/>
      <c r="V102" s="109"/>
      <c r="W102" s="108"/>
      <c r="X102" s="32"/>
      <c r="Y102" s="32"/>
      <c r="Z102" s="109"/>
      <c r="AA102" s="108"/>
      <c r="AB102" s="32"/>
      <c r="AC102" s="32"/>
      <c r="AD102" s="109"/>
      <c r="AE102" s="108"/>
      <c r="AF102" s="32"/>
      <c r="AG102" s="32"/>
      <c r="AH102" s="109"/>
      <c r="AI102" s="108"/>
      <c r="AJ102" s="32"/>
      <c r="AK102" s="32"/>
      <c r="AL102" s="109"/>
      <c r="AM102" s="108"/>
      <c r="AN102" s="32"/>
      <c r="AO102" s="32"/>
      <c r="AP102" s="109"/>
      <c r="AQ102" s="108"/>
      <c r="AR102" s="32"/>
      <c r="AS102" s="32"/>
      <c r="AT102" s="109"/>
      <c r="AU102" s="32"/>
      <c r="AV102" s="32"/>
      <c r="AW102" s="32"/>
      <c r="AX102" s="109"/>
      <c r="AY102" s="32"/>
      <c r="AZ102" s="32"/>
    </row>
    <row r="103" spans="2:52" ht="14.1" customHeight="1" x14ac:dyDescent="0.2">
      <c r="B103" s="5" t="s">
        <v>178</v>
      </c>
      <c r="C103" s="34"/>
      <c r="D103" s="34"/>
      <c r="E103" s="34"/>
      <c r="F103" s="34"/>
      <c r="G103" s="34"/>
      <c r="H103" s="34"/>
      <c r="I103" s="34"/>
      <c r="J103" s="34"/>
      <c r="K103" s="34"/>
      <c r="L103" s="111"/>
      <c r="S103" s="110"/>
      <c r="T103" s="34"/>
      <c r="U103" s="34"/>
      <c r="V103" s="111"/>
      <c r="W103" s="110"/>
      <c r="X103" s="34"/>
      <c r="Y103" s="34"/>
      <c r="Z103" s="111"/>
      <c r="AA103" s="110"/>
      <c r="AB103" s="34"/>
      <c r="AC103" s="34"/>
      <c r="AD103" s="111"/>
      <c r="AE103" s="110"/>
      <c r="AF103" s="34"/>
      <c r="AG103" s="34"/>
      <c r="AH103" s="111"/>
      <c r="AI103" s="110"/>
      <c r="AJ103" s="34"/>
      <c r="AK103" s="34"/>
      <c r="AL103" s="111"/>
      <c r="AM103" s="110"/>
      <c r="AN103" s="34"/>
      <c r="AO103" s="34"/>
      <c r="AP103" s="111"/>
      <c r="AQ103" s="110"/>
      <c r="AR103" s="34"/>
      <c r="AS103" s="34"/>
      <c r="AT103" s="111"/>
      <c r="AU103" s="34"/>
      <c r="AV103" s="34"/>
      <c r="AW103" s="34"/>
      <c r="AX103" s="111"/>
      <c r="AY103" s="34"/>
      <c r="AZ103" s="34"/>
    </row>
    <row r="104" spans="2:52" ht="14.1" customHeight="1" x14ac:dyDescent="0.2">
      <c r="B104" s="8" t="s">
        <v>179</v>
      </c>
      <c r="C104" s="32">
        <f t="shared" ref="C104:D108" si="176">C42/3.673</f>
        <v>-283.18840185134769</v>
      </c>
      <c r="D104" s="32">
        <f t="shared" si="176"/>
        <v>-200.64878845630273</v>
      </c>
      <c r="E104" s="32">
        <f t="shared" ref="E104:G104" si="177">E42/3.673</f>
        <v>-176.05853525728287</v>
      </c>
      <c r="F104" s="32">
        <f t="shared" si="177"/>
        <v>-103.8020691532807</v>
      </c>
      <c r="G104" s="32">
        <f t="shared" si="177"/>
        <v>-252.60304927851894</v>
      </c>
      <c r="H104" s="32">
        <f t="shared" ref="H104:K108" si="178">H42/3.673</f>
        <v>-164.37353661856793</v>
      </c>
      <c r="I104" s="32">
        <f t="shared" si="178"/>
        <v>-289.54015790906618</v>
      </c>
      <c r="J104" s="32">
        <f t="shared" si="178"/>
        <v>-272.33596515110264</v>
      </c>
      <c r="K104" s="32">
        <f t="shared" si="178"/>
        <v>-304.06479716852709</v>
      </c>
      <c r="L104" s="109">
        <f t="shared" ref="L104" si="179">L42/3.673</f>
        <v>-321.46664851619931</v>
      </c>
      <c r="S104" s="108">
        <f t="shared" ref="S104:AP104" si="180">S42/3.673</f>
        <v>-38.018241219711406</v>
      </c>
      <c r="T104" s="32">
        <f t="shared" si="180"/>
        <v>-78.191941192485714</v>
      </c>
      <c r="U104" s="32">
        <f t="shared" si="180"/>
        <v>-120.69725020419277</v>
      </c>
      <c r="V104" s="109">
        <f t="shared" si="180"/>
        <v>-176.05853525728287</v>
      </c>
      <c r="W104" s="108">
        <f t="shared" si="180"/>
        <v>-17.518921862237949</v>
      </c>
      <c r="X104" s="32">
        <f t="shared" si="180"/>
        <v>-59.949360196025047</v>
      </c>
      <c r="Y104" s="32">
        <f t="shared" si="180"/>
        <v>-94.914783555676564</v>
      </c>
      <c r="Z104" s="109">
        <f t="shared" si="180"/>
        <v>-103.8020691532807</v>
      </c>
      <c r="AA104" s="108">
        <f t="shared" si="180"/>
        <v>-58.340049006261907</v>
      </c>
      <c r="AB104" s="32">
        <f t="shared" si="180"/>
        <v>-102.10536346310917</v>
      </c>
      <c r="AC104" s="32">
        <f t="shared" si="180"/>
        <v>-154.99591614484072</v>
      </c>
      <c r="AD104" s="109">
        <f t="shared" si="180"/>
        <v>-252.60304927851894</v>
      </c>
      <c r="AE104" s="108">
        <f t="shared" si="180"/>
        <v>-63.002994827116794</v>
      </c>
      <c r="AF104" s="32">
        <f t="shared" si="180"/>
        <v>-77.918322896814601</v>
      </c>
      <c r="AG104" s="32">
        <f t="shared" si="180"/>
        <v>-122.67655867138579</v>
      </c>
      <c r="AH104" s="109">
        <f t="shared" si="180"/>
        <v>-164.37353661856793</v>
      </c>
      <c r="AI104" s="108">
        <f t="shared" si="180"/>
        <v>-51.851347672202557</v>
      </c>
      <c r="AJ104" s="32">
        <f t="shared" si="180"/>
        <v>-118.03375986931664</v>
      </c>
      <c r="AK104" s="32">
        <f t="shared" si="180"/>
        <v>-188.41110808603321</v>
      </c>
      <c r="AL104" s="109">
        <f t="shared" si="180"/>
        <v>-289.54015790906618</v>
      </c>
      <c r="AM104" s="108">
        <f t="shared" si="180"/>
        <v>-53.97468009801252</v>
      </c>
      <c r="AN104" s="32">
        <f t="shared" si="180"/>
        <v>-102.0076231962973</v>
      </c>
      <c r="AO104" s="32">
        <f t="shared" si="180"/>
        <v>-173.28505309011706</v>
      </c>
      <c r="AP104" s="109">
        <f t="shared" si="180"/>
        <v>-272.33596515110264</v>
      </c>
      <c r="AQ104" s="108">
        <f t="shared" ref="AQ104:AV108" si="181">AQ42/3.673</f>
        <v>-74.414375170160639</v>
      </c>
      <c r="AR104" s="32">
        <f t="shared" si="181"/>
        <v>-142.67438061530083</v>
      </c>
      <c r="AS104" s="32">
        <f t="shared" si="181"/>
        <v>-228.39940103457661</v>
      </c>
      <c r="AT104" s="109">
        <f t="shared" si="181"/>
        <v>-304.06479716852709</v>
      </c>
      <c r="AU104" s="32">
        <f t="shared" si="181"/>
        <v>-78.558399128777566</v>
      </c>
      <c r="AV104" s="32">
        <f t="shared" si="181"/>
        <v>-157.27824666485162</v>
      </c>
      <c r="AW104" s="32">
        <f t="shared" ref="AW104:AY104" si="182">AW42/3.673</f>
        <v>-230.09583446773755</v>
      </c>
      <c r="AX104" s="109">
        <f t="shared" si="182"/>
        <v>-321.46664851619931</v>
      </c>
      <c r="AY104" s="32">
        <f t="shared" si="182"/>
        <v>-47.529539885652056</v>
      </c>
      <c r="AZ104" s="32">
        <f t="shared" ref="AZ104" si="183">AZ42/3.673</f>
        <v>-101.38606044105636</v>
      </c>
    </row>
    <row r="105" spans="2:52" ht="14.1" customHeight="1" x14ac:dyDescent="0.2">
      <c r="B105" s="8" t="s">
        <v>180</v>
      </c>
      <c r="C105" s="32">
        <f t="shared" si="176"/>
        <v>0</v>
      </c>
      <c r="D105" s="32">
        <f t="shared" si="176"/>
        <v>-189.55268173155457</v>
      </c>
      <c r="E105" s="32">
        <f t="shared" ref="E105:G105" si="184">E43/3.673</f>
        <v>0</v>
      </c>
      <c r="F105" s="32">
        <f t="shared" si="184"/>
        <v>0</v>
      </c>
      <c r="G105" s="32">
        <f t="shared" si="184"/>
        <v>0</v>
      </c>
      <c r="H105" s="32">
        <f t="shared" si="178"/>
        <v>0</v>
      </c>
      <c r="I105" s="32">
        <f t="shared" si="178"/>
        <v>0</v>
      </c>
      <c r="J105" s="32">
        <f t="shared" si="178"/>
        <v>0</v>
      </c>
      <c r="K105" s="32">
        <f t="shared" si="178"/>
        <v>0</v>
      </c>
      <c r="L105" s="109">
        <f t="shared" ref="L105" si="185">L43/3.673</f>
        <v>0</v>
      </c>
      <c r="S105" s="108">
        <f t="shared" ref="S105:AP105" si="186">S43/3.673</f>
        <v>-6.373808875578546</v>
      </c>
      <c r="T105" s="32">
        <f t="shared" si="186"/>
        <v>0</v>
      </c>
      <c r="U105" s="32">
        <f t="shared" si="186"/>
        <v>0</v>
      </c>
      <c r="V105" s="109">
        <f t="shared" si="186"/>
        <v>0</v>
      </c>
      <c r="W105" s="108">
        <f t="shared" si="186"/>
        <v>0</v>
      </c>
      <c r="X105" s="32">
        <f t="shared" si="186"/>
        <v>0</v>
      </c>
      <c r="Y105" s="32">
        <f t="shared" si="186"/>
        <v>0</v>
      </c>
      <c r="Z105" s="109">
        <f t="shared" si="186"/>
        <v>0</v>
      </c>
      <c r="AA105" s="108">
        <f t="shared" si="186"/>
        <v>0</v>
      </c>
      <c r="AB105" s="32">
        <f t="shared" si="186"/>
        <v>0</v>
      </c>
      <c r="AC105" s="32">
        <f t="shared" si="186"/>
        <v>0</v>
      </c>
      <c r="AD105" s="109">
        <f t="shared" si="186"/>
        <v>0</v>
      </c>
      <c r="AE105" s="108">
        <f t="shared" si="186"/>
        <v>0</v>
      </c>
      <c r="AF105" s="32">
        <f t="shared" si="186"/>
        <v>0</v>
      </c>
      <c r="AG105" s="32">
        <f t="shared" si="186"/>
        <v>0</v>
      </c>
      <c r="AH105" s="109">
        <f t="shared" si="186"/>
        <v>0</v>
      </c>
      <c r="AI105" s="108">
        <f t="shared" si="186"/>
        <v>0</v>
      </c>
      <c r="AJ105" s="32">
        <f t="shared" si="186"/>
        <v>-6.7111353117342771</v>
      </c>
      <c r="AK105" s="32">
        <f t="shared" si="186"/>
        <v>-12.019057990743262</v>
      </c>
      <c r="AL105" s="109">
        <f t="shared" si="186"/>
        <v>0</v>
      </c>
      <c r="AM105" s="108">
        <f t="shared" si="186"/>
        <v>0</v>
      </c>
      <c r="AN105" s="32">
        <f t="shared" si="186"/>
        <v>-8.7590525456030477</v>
      </c>
      <c r="AO105" s="32">
        <f t="shared" si="186"/>
        <v>-6.9518105091206097</v>
      </c>
      <c r="AP105" s="109">
        <f t="shared" si="186"/>
        <v>0</v>
      </c>
      <c r="AQ105" s="108">
        <f t="shared" si="181"/>
        <v>0</v>
      </c>
      <c r="AR105" s="32">
        <f t="shared" si="181"/>
        <v>0</v>
      </c>
      <c r="AS105" s="32">
        <f t="shared" si="181"/>
        <v>0</v>
      </c>
      <c r="AT105" s="109">
        <f t="shared" si="181"/>
        <v>0</v>
      </c>
      <c r="AU105" s="32">
        <f t="shared" si="181"/>
        <v>0</v>
      </c>
      <c r="AV105" s="32">
        <f t="shared" si="181"/>
        <v>0</v>
      </c>
      <c r="AW105" s="32">
        <f t="shared" ref="AW105:AY105" si="187">AW43/3.673</f>
        <v>0</v>
      </c>
      <c r="AX105" s="109">
        <f t="shared" si="187"/>
        <v>0</v>
      </c>
      <c r="AY105" s="32">
        <f t="shared" si="187"/>
        <v>0</v>
      </c>
      <c r="AZ105" s="32">
        <f t="shared" ref="AZ105" si="188">AZ43/3.673</f>
        <v>0</v>
      </c>
    </row>
    <row r="106" spans="2:52" ht="14.1" customHeight="1" x14ac:dyDescent="0.2">
      <c r="B106" s="8" t="s">
        <v>181</v>
      </c>
      <c r="C106" s="32">
        <f t="shared" si="176"/>
        <v>-27.279880206915326</v>
      </c>
      <c r="D106" s="32">
        <f t="shared" si="176"/>
        <v>-6.7941736999727738</v>
      </c>
      <c r="E106" s="32">
        <f t="shared" ref="E106:G106" si="189">E44/3.673</f>
        <v>-7.6956166621290496</v>
      </c>
      <c r="F106" s="32">
        <f t="shared" si="189"/>
        <v>-22.213449496324532</v>
      </c>
      <c r="G106" s="32">
        <f t="shared" si="189"/>
        <v>-13.948271167982575</v>
      </c>
      <c r="H106" s="32">
        <f t="shared" si="178"/>
        <v>-3.7375442417642253</v>
      </c>
      <c r="I106" s="32">
        <f t="shared" si="178"/>
        <v>-15.353661856792812</v>
      </c>
      <c r="J106" s="32">
        <f t="shared" si="178"/>
        <v>-8.6988837462564668</v>
      </c>
      <c r="K106" s="32">
        <f t="shared" si="178"/>
        <v>-16.989654233596514</v>
      </c>
      <c r="L106" s="109">
        <f t="shared" ref="L106" si="190">L44/3.673</f>
        <v>-7.2548325619384695</v>
      </c>
      <c r="S106" s="108">
        <f t="shared" ref="S106:AP106" si="191">S44/3.673</f>
        <v>0</v>
      </c>
      <c r="T106" s="32">
        <f t="shared" si="191"/>
        <v>-7.4002178056084942</v>
      </c>
      <c r="U106" s="32">
        <f t="shared" si="191"/>
        <v>-7.4840729648788455</v>
      </c>
      <c r="V106" s="109">
        <f t="shared" si="191"/>
        <v>-7.6956166621290496</v>
      </c>
      <c r="W106" s="108">
        <f t="shared" si="191"/>
        <v>0</v>
      </c>
      <c r="X106" s="32">
        <f t="shared" si="191"/>
        <v>-4.076504219983665</v>
      </c>
      <c r="Y106" s="32">
        <f t="shared" si="191"/>
        <v>-14.8565205554043</v>
      </c>
      <c r="Z106" s="109">
        <f t="shared" si="191"/>
        <v>-22.213449496324532</v>
      </c>
      <c r="AA106" s="108">
        <f t="shared" si="191"/>
        <v>-2.6997005172883202</v>
      </c>
      <c r="AB106" s="32">
        <f t="shared" si="191"/>
        <v>-10.64715491423904</v>
      </c>
      <c r="AC106" s="32">
        <f t="shared" si="191"/>
        <v>-11.94772665396134</v>
      </c>
      <c r="AD106" s="109">
        <f t="shared" si="191"/>
        <v>-13.948271167982575</v>
      </c>
      <c r="AE106" s="108">
        <f t="shared" si="191"/>
        <v>-2.2635447862782465</v>
      </c>
      <c r="AF106" s="32">
        <f t="shared" si="191"/>
        <v>-2.5322624557582358</v>
      </c>
      <c r="AG106" s="32">
        <f t="shared" si="191"/>
        <v>-3.7375442417642253</v>
      </c>
      <c r="AH106" s="109">
        <f t="shared" si="191"/>
        <v>-3.7375442417642253</v>
      </c>
      <c r="AI106" s="108">
        <f t="shared" si="191"/>
        <v>-2.580996460658862</v>
      </c>
      <c r="AJ106" s="32">
        <f t="shared" si="191"/>
        <v>0</v>
      </c>
      <c r="AK106" s="32">
        <f t="shared" si="191"/>
        <v>0</v>
      </c>
      <c r="AL106" s="109">
        <f t="shared" si="191"/>
        <v>-15.353661856792812</v>
      </c>
      <c r="AM106" s="108">
        <f t="shared" si="191"/>
        <v>-3.4358834739994553</v>
      </c>
      <c r="AN106" s="32">
        <f t="shared" si="191"/>
        <v>0</v>
      </c>
      <c r="AO106" s="32">
        <f t="shared" si="191"/>
        <v>0</v>
      </c>
      <c r="AP106" s="109">
        <f t="shared" si="191"/>
        <v>-8.6988837462564668</v>
      </c>
      <c r="AQ106" s="108">
        <f t="shared" si="181"/>
        <v>-7.518377348216716</v>
      </c>
      <c r="AR106" s="32">
        <f t="shared" si="181"/>
        <v>-10.827661312278792</v>
      </c>
      <c r="AS106" s="32">
        <f t="shared" si="181"/>
        <v>-15.619384699156003</v>
      </c>
      <c r="AT106" s="109">
        <f t="shared" si="181"/>
        <v>-16.989654233596514</v>
      </c>
      <c r="AU106" s="32">
        <f t="shared" si="181"/>
        <v>-1.8529812142662674</v>
      </c>
      <c r="AV106" s="32">
        <f t="shared" si="181"/>
        <v>-6.4663762591886744</v>
      </c>
      <c r="AW106" s="32">
        <f t="shared" ref="AW106:AY106" si="192">AW44/3.673</f>
        <v>-6.6340865777293763</v>
      </c>
      <c r="AX106" s="109">
        <f t="shared" si="192"/>
        <v>-7.2548325619384695</v>
      </c>
      <c r="AY106" s="32">
        <f t="shared" si="192"/>
        <v>-0.21971140756874491</v>
      </c>
      <c r="AZ106" s="32">
        <f t="shared" ref="AZ106" si="193">AZ44/3.673</f>
        <v>-1.9259460931118975</v>
      </c>
    </row>
    <row r="107" spans="2:52" ht="14.1" customHeight="1" x14ac:dyDescent="0.2">
      <c r="B107" s="8" t="s">
        <v>182</v>
      </c>
      <c r="C107" s="32">
        <f t="shared" si="176"/>
        <v>0.85352572828750328</v>
      </c>
      <c r="D107" s="32">
        <f t="shared" si="176"/>
        <v>0.10427443506670298</v>
      </c>
      <c r="E107" s="32">
        <f t="shared" ref="E107:G107" si="194">E45/3.673</f>
        <v>5.5777293765314448</v>
      </c>
      <c r="F107" s="32">
        <f t="shared" si="194"/>
        <v>9.719575279063436E-2</v>
      </c>
      <c r="G107" s="32">
        <f t="shared" si="194"/>
        <v>0.37816498774843454</v>
      </c>
      <c r="H107" s="32">
        <f t="shared" si="178"/>
        <v>0.10917506125782739</v>
      </c>
      <c r="I107" s="32">
        <f t="shared" si="178"/>
        <v>0.80669752246120341</v>
      </c>
      <c r="J107" s="32">
        <f t="shared" si="178"/>
        <v>1.6256466104002179</v>
      </c>
      <c r="K107" s="32">
        <f t="shared" si="178"/>
        <v>6.3337870950176969</v>
      </c>
      <c r="L107" s="109">
        <f t="shared" ref="L107" si="195">L45/3.673</f>
        <v>1.6063163626463381</v>
      </c>
      <c r="S107" s="108">
        <f t="shared" ref="S107:AP107" si="196">S45/3.673</f>
        <v>0</v>
      </c>
      <c r="T107" s="32">
        <f t="shared" si="196"/>
        <v>0.90797713041110806</v>
      </c>
      <c r="U107" s="32">
        <f t="shared" si="196"/>
        <v>0.90797713041110806</v>
      </c>
      <c r="V107" s="109">
        <f t="shared" si="196"/>
        <v>5.5777293765314448</v>
      </c>
      <c r="W107" s="108">
        <f t="shared" si="196"/>
        <v>0</v>
      </c>
      <c r="X107" s="32">
        <f t="shared" si="196"/>
        <v>0</v>
      </c>
      <c r="Y107" s="32">
        <f t="shared" si="196"/>
        <v>0</v>
      </c>
      <c r="Z107" s="109">
        <f t="shared" si="196"/>
        <v>9.719575279063436E-2</v>
      </c>
      <c r="AA107" s="108">
        <f t="shared" si="196"/>
        <v>0</v>
      </c>
      <c r="AB107" s="32">
        <f t="shared" si="196"/>
        <v>0</v>
      </c>
      <c r="AC107" s="32">
        <f t="shared" si="196"/>
        <v>0.37925401579090662</v>
      </c>
      <c r="AD107" s="109">
        <f t="shared" si="196"/>
        <v>0.37816498774843454</v>
      </c>
      <c r="AE107" s="108">
        <f t="shared" si="196"/>
        <v>6.8881023686359927E-2</v>
      </c>
      <c r="AF107" s="32">
        <f t="shared" si="196"/>
        <v>7.623196297304656E-2</v>
      </c>
      <c r="AG107" s="32">
        <f t="shared" si="196"/>
        <v>7.623196297304656E-2</v>
      </c>
      <c r="AH107" s="109">
        <f t="shared" si="196"/>
        <v>0.10917506125782739</v>
      </c>
      <c r="AI107" s="108">
        <f t="shared" si="196"/>
        <v>0</v>
      </c>
      <c r="AJ107" s="32">
        <f t="shared" si="196"/>
        <v>0</v>
      </c>
      <c r="AK107" s="32">
        <f t="shared" si="196"/>
        <v>0.80669752246120341</v>
      </c>
      <c r="AL107" s="109">
        <f t="shared" si="196"/>
        <v>0.80669752246120341</v>
      </c>
      <c r="AM107" s="108">
        <f t="shared" si="196"/>
        <v>0.46991560032670843</v>
      </c>
      <c r="AN107" s="32">
        <f t="shared" si="196"/>
        <v>0.4968690443778927</v>
      </c>
      <c r="AO107" s="32">
        <f t="shared" si="196"/>
        <v>1.4895181050912061</v>
      </c>
      <c r="AP107" s="109">
        <f t="shared" si="196"/>
        <v>1.6256466104002179</v>
      </c>
      <c r="AQ107" s="108">
        <f t="shared" si="181"/>
        <v>4.702695344405118</v>
      </c>
      <c r="AR107" s="32">
        <f t="shared" si="181"/>
        <v>5.3386877212088217</v>
      </c>
      <c r="AS107" s="32">
        <f t="shared" si="181"/>
        <v>6.3906888102368633</v>
      </c>
      <c r="AT107" s="109">
        <f t="shared" si="181"/>
        <v>6.3337870950176969</v>
      </c>
      <c r="AU107" s="32">
        <f t="shared" si="181"/>
        <v>2.5592158998094201E-2</v>
      </c>
      <c r="AV107" s="32">
        <f t="shared" si="181"/>
        <v>0.97495235502314181</v>
      </c>
      <c r="AW107" s="32">
        <f t="shared" ref="AW107:AY107" si="197">AW45/3.673</f>
        <v>1.3275251837734823</v>
      </c>
      <c r="AX107" s="109">
        <f t="shared" si="197"/>
        <v>1.6063163626463381</v>
      </c>
      <c r="AY107" s="32">
        <f t="shared" si="197"/>
        <v>3.811598148652328E-2</v>
      </c>
      <c r="AZ107" s="32">
        <f t="shared" ref="AZ107" si="198">AZ45/3.673</f>
        <v>0.13313367819221344</v>
      </c>
    </row>
    <row r="108" spans="2:52" ht="14.1" customHeight="1" x14ac:dyDescent="0.2">
      <c r="B108" s="8" t="s">
        <v>183</v>
      </c>
      <c r="C108" s="32">
        <f t="shared" si="176"/>
        <v>0</v>
      </c>
      <c r="D108" s="32">
        <f t="shared" si="176"/>
        <v>-8.1677103185407027</v>
      </c>
      <c r="E108" s="32">
        <f t="shared" ref="E108:G108" si="199">E46/3.673</f>
        <v>0</v>
      </c>
      <c r="F108" s="32">
        <f t="shared" si="199"/>
        <v>-544.5140212360468</v>
      </c>
      <c r="G108" s="32">
        <f t="shared" si="199"/>
        <v>404.53307922679005</v>
      </c>
      <c r="H108" s="32">
        <f t="shared" si="178"/>
        <v>139.91968418186767</v>
      </c>
      <c r="I108" s="32">
        <f t="shared" si="178"/>
        <v>0</v>
      </c>
      <c r="J108" s="32">
        <f t="shared" si="178"/>
        <v>-19.057990743261637</v>
      </c>
      <c r="K108" s="32">
        <f t="shared" si="178"/>
        <v>0</v>
      </c>
      <c r="L108" s="109">
        <f t="shared" ref="L108" si="200">L46/3.673</f>
        <v>6.1257827389055268E-2</v>
      </c>
      <c r="S108" s="108">
        <f t="shared" ref="S108:AP108" si="201">S46/3.673</f>
        <v>0</v>
      </c>
      <c r="T108" s="32">
        <f t="shared" si="201"/>
        <v>0</v>
      </c>
      <c r="U108" s="32">
        <f t="shared" si="201"/>
        <v>0</v>
      </c>
      <c r="V108" s="109">
        <f t="shared" si="201"/>
        <v>0</v>
      </c>
      <c r="W108" s="108">
        <f t="shared" si="201"/>
        <v>0</v>
      </c>
      <c r="X108" s="32">
        <f t="shared" si="201"/>
        <v>-516.70841274162808</v>
      </c>
      <c r="Y108" s="32">
        <f t="shared" si="201"/>
        <v>-870.61666212904981</v>
      </c>
      <c r="Z108" s="109">
        <f t="shared" si="201"/>
        <v>-544.5140212360468</v>
      </c>
      <c r="AA108" s="108">
        <f t="shared" si="201"/>
        <v>344.54124693710861</v>
      </c>
      <c r="AB108" s="32">
        <f t="shared" si="201"/>
        <v>444.52763408657773</v>
      </c>
      <c r="AC108" s="32">
        <f t="shared" si="201"/>
        <v>404.53307922679005</v>
      </c>
      <c r="AD108" s="109">
        <f t="shared" si="201"/>
        <v>404.53307922679005</v>
      </c>
      <c r="AE108" s="108">
        <f t="shared" si="201"/>
        <v>139.98094200925672</v>
      </c>
      <c r="AF108" s="32">
        <f t="shared" si="201"/>
        <v>139.98094200925672</v>
      </c>
      <c r="AG108" s="32">
        <f t="shared" si="201"/>
        <v>139.98094200925672</v>
      </c>
      <c r="AH108" s="109">
        <f t="shared" si="201"/>
        <v>139.91968418186767</v>
      </c>
      <c r="AI108" s="108">
        <f t="shared" si="201"/>
        <v>0</v>
      </c>
      <c r="AJ108" s="32">
        <f t="shared" si="201"/>
        <v>0</v>
      </c>
      <c r="AK108" s="32">
        <f t="shared" si="201"/>
        <v>0</v>
      </c>
      <c r="AL108" s="109">
        <f t="shared" si="201"/>
        <v>0</v>
      </c>
      <c r="AM108" s="108">
        <f t="shared" si="201"/>
        <v>0</v>
      </c>
      <c r="AN108" s="32">
        <f t="shared" si="201"/>
        <v>0</v>
      </c>
      <c r="AO108" s="32">
        <f t="shared" si="201"/>
        <v>-19.057990743261637</v>
      </c>
      <c r="AP108" s="109">
        <f t="shared" si="201"/>
        <v>-19.057990743261637</v>
      </c>
      <c r="AQ108" s="108">
        <f t="shared" si="181"/>
        <v>0</v>
      </c>
      <c r="AR108" s="32">
        <f t="shared" si="181"/>
        <v>0</v>
      </c>
      <c r="AS108" s="32">
        <f t="shared" si="181"/>
        <v>0</v>
      </c>
      <c r="AT108" s="109">
        <f t="shared" si="181"/>
        <v>0</v>
      </c>
      <c r="AU108" s="32">
        <f t="shared" si="181"/>
        <v>6.1257827389055268E-2</v>
      </c>
      <c r="AV108" s="32">
        <f t="shared" si="181"/>
        <v>6.1257827389055268E-2</v>
      </c>
      <c r="AW108" s="32">
        <f t="shared" ref="AW108:AY108" si="202">AW46/3.673</f>
        <v>6.1257827389055268E-2</v>
      </c>
      <c r="AX108" s="109">
        <f t="shared" si="202"/>
        <v>6.1257827389055268E-2</v>
      </c>
      <c r="AY108" s="32">
        <f t="shared" si="202"/>
        <v>0</v>
      </c>
      <c r="AZ108" s="32">
        <f t="shared" ref="AZ108" si="203">AZ46/3.673</f>
        <v>0</v>
      </c>
    </row>
    <row r="109" spans="2:52" ht="14.1" customHeight="1" x14ac:dyDescent="0.2">
      <c r="B109" s="8" t="s">
        <v>184</v>
      </c>
      <c r="C109" s="32">
        <f t="shared" ref="C109:K109" si="204">C47/3.673</f>
        <v>0.67819221344949632</v>
      </c>
      <c r="D109" s="32">
        <f t="shared" si="204"/>
        <v>0.7250204192757963</v>
      </c>
      <c r="E109" s="32">
        <f t="shared" ref="E109:G109" si="205">E47/3.673</f>
        <v>13.441873128233052</v>
      </c>
      <c r="F109" s="32">
        <f t="shared" si="205"/>
        <v>33.188129594337056</v>
      </c>
      <c r="G109" s="32">
        <f t="shared" si="205"/>
        <v>12.719575279063436</v>
      </c>
      <c r="H109" s="32">
        <f t="shared" si="204"/>
        <v>1.8810236863599237</v>
      </c>
      <c r="I109" s="32">
        <f t="shared" si="204"/>
        <v>14.891641709774028</v>
      </c>
      <c r="J109" s="32">
        <f t="shared" si="204"/>
        <v>26.908249387421726</v>
      </c>
      <c r="K109" s="32">
        <f t="shared" si="204"/>
        <v>39.175878028859245</v>
      </c>
      <c r="L109" s="109">
        <f t="shared" ref="L109" si="206">L47/3.673</f>
        <v>19.998366457936289</v>
      </c>
      <c r="S109" s="108">
        <f t="shared" ref="S109:AP109" si="207">S47/3.673</f>
        <v>0.25319901987476179</v>
      </c>
      <c r="T109" s="32">
        <f t="shared" si="207"/>
        <v>3.5771848625102094</v>
      </c>
      <c r="U109" s="32">
        <f t="shared" si="207"/>
        <v>8.913966784644705</v>
      </c>
      <c r="V109" s="109">
        <f t="shared" si="207"/>
        <v>13.441873128233052</v>
      </c>
      <c r="W109" s="108">
        <f t="shared" si="207"/>
        <v>9.7816498774843446</v>
      </c>
      <c r="X109" s="32">
        <f t="shared" si="207"/>
        <v>15.259733188129594</v>
      </c>
      <c r="Y109" s="32">
        <f t="shared" si="207"/>
        <v>20.589980942009255</v>
      </c>
      <c r="Z109" s="109">
        <f t="shared" si="207"/>
        <v>33.188129594337056</v>
      </c>
      <c r="AA109" s="108">
        <f t="shared" si="207"/>
        <v>7.2374081132589163</v>
      </c>
      <c r="AB109" s="32">
        <f t="shared" si="207"/>
        <v>9.8595153825210993</v>
      </c>
      <c r="AC109" s="32">
        <f t="shared" si="207"/>
        <v>11.678464470460115</v>
      </c>
      <c r="AD109" s="109">
        <f t="shared" si="207"/>
        <v>12.719575279063436</v>
      </c>
      <c r="AE109" s="108">
        <f t="shared" si="207"/>
        <v>1.0484617478900082</v>
      </c>
      <c r="AF109" s="32">
        <f t="shared" si="207"/>
        <v>2.0476449768581539</v>
      </c>
      <c r="AG109" s="32">
        <f t="shared" si="207"/>
        <v>1.8720392050095291</v>
      </c>
      <c r="AH109" s="109">
        <f t="shared" si="207"/>
        <v>1.8810236863599237</v>
      </c>
      <c r="AI109" s="108">
        <f t="shared" si="207"/>
        <v>0.32970323985842637</v>
      </c>
      <c r="AJ109" s="32">
        <f t="shared" si="207"/>
        <v>1.9975496869044378</v>
      </c>
      <c r="AK109" s="32">
        <f t="shared" si="207"/>
        <v>10.788456302749795</v>
      </c>
      <c r="AL109" s="109">
        <f t="shared" si="207"/>
        <v>14.891641709774028</v>
      </c>
      <c r="AM109" s="108">
        <f t="shared" si="207"/>
        <v>4.1317723931391237</v>
      </c>
      <c r="AN109" s="32">
        <f t="shared" si="207"/>
        <v>8.6044105635720118</v>
      </c>
      <c r="AO109" s="32">
        <f t="shared" si="207"/>
        <v>16.121698883746259</v>
      </c>
      <c r="AP109" s="109">
        <f t="shared" si="207"/>
        <v>26.908249387421726</v>
      </c>
      <c r="AQ109" s="108">
        <f t="shared" ref="AQ109:AU109" si="208">AQ47/3.673</f>
        <v>13.051456575006807</v>
      </c>
      <c r="AR109" s="32">
        <f t="shared" si="208"/>
        <v>21.898720392050095</v>
      </c>
      <c r="AS109" s="32">
        <f t="shared" si="208"/>
        <v>31.78355567655867</v>
      </c>
      <c r="AT109" s="109">
        <f t="shared" si="208"/>
        <v>39.175878028859245</v>
      </c>
      <c r="AU109" s="32">
        <f t="shared" si="208"/>
        <v>4.8935475088483527</v>
      </c>
      <c r="AV109" s="32">
        <f t="shared" ref="AV109:AY109" si="209">AV47/3.673</f>
        <v>9.4285325347127689</v>
      </c>
      <c r="AW109" s="32">
        <f t="shared" si="209"/>
        <v>14.775932480261366</v>
      </c>
      <c r="AX109" s="109">
        <f t="shared" si="209"/>
        <v>19.998366457936289</v>
      </c>
      <c r="AY109" s="32">
        <f t="shared" si="209"/>
        <v>4.5238224884290767</v>
      </c>
      <c r="AZ109" s="32">
        <f t="shared" ref="AZ109" si="210">AZ47/3.673</f>
        <v>8.6223795262728018</v>
      </c>
    </row>
    <row r="110" spans="2:52" ht="14.1" customHeight="1" x14ac:dyDescent="0.2">
      <c r="B110" s="8" t="s">
        <v>185</v>
      </c>
      <c r="C110" s="32">
        <f t="shared" ref="C110:K110" si="211">C48/3.673</f>
        <v>0</v>
      </c>
      <c r="D110" s="32">
        <f t="shared" si="211"/>
        <v>0</v>
      </c>
      <c r="E110" s="32">
        <f t="shared" ref="E110:G110" si="212">E48/3.673</f>
        <v>0</v>
      </c>
      <c r="F110" s="32">
        <f t="shared" si="212"/>
        <v>0</v>
      </c>
      <c r="G110" s="32">
        <f t="shared" si="212"/>
        <v>0</v>
      </c>
      <c r="H110" s="32">
        <f t="shared" si="211"/>
        <v>0</v>
      </c>
      <c r="I110" s="32">
        <f t="shared" si="211"/>
        <v>0</v>
      </c>
      <c r="J110" s="32">
        <f t="shared" si="211"/>
        <v>-146.77375442417642</v>
      </c>
      <c r="K110" s="32">
        <f t="shared" si="211"/>
        <v>0</v>
      </c>
      <c r="L110" s="109">
        <f t="shared" ref="L110" si="213">L48/3.673</f>
        <v>0</v>
      </c>
      <c r="S110" s="108">
        <f t="shared" ref="S110:AP110" si="214">S48/3.673</f>
        <v>0</v>
      </c>
      <c r="T110" s="32">
        <f t="shared" si="214"/>
        <v>0</v>
      </c>
      <c r="U110" s="32">
        <f t="shared" si="214"/>
        <v>0</v>
      </c>
      <c r="V110" s="109">
        <f t="shared" si="214"/>
        <v>0</v>
      </c>
      <c r="W110" s="108">
        <f t="shared" si="214"/>
        <v>0</v>
      </c>
      <c r="X110" s="32">
        <f t="shared" si="214"/>
        <v>0</v>
      </c>
      <c r="Y110" s="32">
        <f t="shared" si="214"/>
        <v>0</v>
      </c>
      <c r="Z110" s="109">
        <f t="shared" si="214"/>
        <v>0</v>
      </c>
      <c r="AA110" s="108">
        <f t="shared" si="214"/>
        <v>0</v>
      </c>
      <c r="AB110" s="32">
        <f t="shared" si="214"/>
        <v>0</v>
      </c>
      <c r="AC110" s="32">
        <f t="shared" si="214"/>
        <v>0</v>
      </c>
      <c r="AD110" s="109">
        <f t="shared" si="214"/>
        <v>0</v>
      </c>
      <c r="AE110" s="108">
        <f t="shared" si="214"/>
        <v>0</v>
      </c>
      <c r="AF110" s="32">
        <f t="shared" si="214"/>
        <v>0</v>
      </c>
      <c r="AG110" s="32">
        <f t="shared" si="214"/>
        <v>0</v>
      </c>
      <c r="AH110" s="109">
        <f t="shared" si="214"/>
        <v>0</v>
      </c>
      <c r="AI110" s="108">
        <f t="shared" si="214"/>
        <v>0</v>
      </c>
      <c r="AJ110" s="32">
        <f t="shared" si="214"/>
        <v>0</v>
      </c>
      <c r="AK110" s="32">
        <f t="shared" si="214"/>
        <v>0</v>
      </c>
      <c r="AL110" s="109">
        <f t="shared" si="214"/>
        <v>0</v>
      </c>
      <c r="AM110" s="108">
        <f t="shared" si="214"/>
        <v>-147.76885379798529</v>
      </c>
      <c r="AN110" s="32">
        <f t="shared" si="214"/>
        <v>-147.76885379798529</v>
      </c>
      <c r="AO110" s="32">
        <f t="shared" si="214"/>
        <v>-147.76885379798529</v>
      </c>
      <c r="AP110" s="109">
        <f t="shared" si="214"/>
        <v>-146.77375442417642</v>
      </c>
      <c r="AQ110" s="108">
        <f t="shared" ref="AQ110:AU110" si="215">AQ48/3.673</f>
        <v>0</v>
      </c>
      <c r="AR110" s="32">
        <f t="shared" si="215"/>
        <v>0</v>
      </c>
      <c r="AS110" s="32">
        <f t="shared" si="215"/>
        <v>0</v>
      </c>
      <c r="AT110" s="109">
        <f t="shared" si="215"/>
        <v>0</v>
      </c>
      <c r="AU110" s="32">
        <f t="shared" si="215"/>
        <v>0</v>
      </c>
      <c r="AV110" s="32">
        <f t="shared" ref="AV110:AY110" si="216">AV48/3.673</f>
        <v>0</v>
      </c>
      <c r="AW110" s="32">
        <f t="shared" si="216"/>
        <v>0</v>
      </c>
      <c r="AX110" s="109">
        <f t="shared" si="216"/>
        <v>0</v>
      </c>
      <c r="AY110" s="32">
        <f t="shared" si="216"/>
        <v>0</v>
      </c>
      <c r="AZ110" s="32">
        <f t="shared" ref="AZ110" si="217">AZ48/3.673</f>
        <v>0</v>
      </c>
    </row>
    <row r="111" spans="2:52" ht="14.1" customHeight="1" x14ac:dyDescent="0.2">
      <c r="B111" s="5" t="s">
        <v>186</v>
      </c>
      <c r="C111" s="34">
        <f t="shared" ref="C111:K111" si="218">C49/3.673</f>
        <v>-308.93656411652597</v>
      </c>
      <c r="D111" s="34">
        <f t="shared" si="218"/>
        <v>-404.33405935202831</v>
      </c>
      <c r="E111" s="34">
        <f t="shared" ref="E111:G111" si="219">E49/3.673</f>
        <v>-164.73454941464743</v>
      </c>
      <c r="F111" s="34">
        <f t="shared" si="219"/>
        <v>-637.24421453852437</v>
      </c>
      <c r="G111" s="34">
        <f t="shared" si="219"/>
        <v>151.07949904710046</v>
      </c>
      <c r="H111" s="34">
        <f t="shared" si="218"/>
        <v>-26.201197930846718</v>
      </c>
      <c r="I111" s="34">
        <f t="shared" si="218"/>
        <v>-289.19548053362371</v>
      </c>
      <c r="J111" s="34">
        <f t="shared" si="218"/>
        <v>-418.33269806697524</v>
      </c>
      <c r="K111" s="34">
        <f t="shared" si="218"/>
        <v>-275.54478627824665</v>
      </c>
      <c r="L111" s="111">
        <f t="shared" ref="L111" si="220">L49/3.673</f>
        <v>-307.0555404301661</v>
      </c>
      <c r="S111" s="110">
        <f t="shared" ref="S111:AP111" si="221">S49/3.673</f>
        <v>-44.138851075415189</v>
      </c>
      <c r="T111" s="34">
        <f t="shared" si="221"/>
        <v>-81.106997005172886</v>
      </c>
      <c r="U111" s="34">
        <f t="shared" si="221"/>
        <v>-118.35937925401581</v>
      </c>
      <c r="V111" s="111">
        <f t="shared" si="221"/>
        <v>-164.73454941464743</v>
      </c>
      <c r="W111" s="110">
        <f t="shared" si="221"/>
        <v>-7.7372719847536064</v>
      </c>
      <c r="X111" s="34">
        <f t="shared" si="221"/>
        <v>-565.47454396950718</v>
      </c>
      <c r="Y111" s="34">
        <f t="shared" si="221"/>
        <v>-959.79798529812149</v>
      </c>
      <c r="Z111" s="111">
        <f t="shared" si="221"/>
        <v>-637.24421453852437</v>
      </c>
      <c r="AA111" s="110">
        <f t="shared" si="221"/>
        <v>290.73890552681729</v>
      </c>
      <c r="AB111" s="34">
        <f t="shared" si="221"/>
        <v>341.63463109175063</v>
      </c>
      <c r="AC111" s="34">
        <f t="shared" si="221"/>
        <v>249.64715491423902</v>
      </c>
      <c r="AD111" s="111">
        <f t="shared" si="221"/>
        <v>151.07949904710046</v>
      </c>
      <c r="AE111" s="110">
        <f t="shared" si="221"/>
        <v>75.831745167438058</v>
      </c>
      <c r="AF111" s="34">
        <f t="shared" si="221"/>
        <v>61.654233596515091</v>
      </c>
      <c r="AG111" s="34">
        <f t="shared" si="221"/>
        <v>15.515110264089282</v>
      </c>
      <c r="AH111" s="111">
        <f t="shared" si="221"/>
        <v>-26.201197930846735</v>
      </c>
      <c r="AI111" s="110">
        <f t="shared" si="221"/>
        <v>-54.102640893002985</v>
      </c>
      <c r="AJ111" s="34">
        <f t="shared" si="221"/>
        <v>-122.74734549414647</v>
      </c>
      <c r="AK111" s="34">
        <f t="shared" si="221"/>
        <v>-188.83501225156547</v>
      </c>
      <c r="AL111" s="111">
        <f t="shared" si="221"/>
        <v>-289.19548053362377</v>
      </c>
      <c r="AM111" s="110">
        <f t="shared" si="221"/>
        <v>-200.57772937653144</v>
      </c>
      <c r="AN111" s="34">
        <f t="shared" si="221"/>
        <v>-249.43424993193574</v>
      </c>
      <c r="AO111" s="34">
        <f t="shared" si="221"/>
        <v>-329.45249115164711</v>
      </c>
      <c r="AP111" s="111">
        <f t="shared" si="221"/>
        <v>-418.33269806697524</v>
      </c>
      <c r="AQ111" s="110">
        <f t="shared" ref="AQ111:AU111" si="222">AQ49/3.673</f>
        <v>-64.178600598965431</v>
      </c>
      <c r="AR111" s="34">
        <f t="shared" si="222"/>
        <v>-126.26463381432072</v>
      </c>
      <c r="AS111" s="34">
        <f t="shared" si="222"/>
        <v>-205.8445412469371</v>
      </c>
      <c r="AT111" s="111">
        <f t="shared" si="222"/>
        <v>-275.54478627824665</v>
      </c>
      <c r="AU111" s="34">
        <f t="shared" si="222"/>
        <v>-75.430982847808323</v>
      </c>
      <c r="AV111" s="34">
        <f t="shared" ref="AV111:AY111" si="223">AV49/3.673</f>
        <v>-153.27988020691532</v>
      </c>
      <c r="AW111" s="34">
        <f t="shared" si="223"/>
        <v>-220.56520555404302</v>
      </c>
      <c r="AX111" s="111">
        <f t="shared" si="223"/>
        <v>-307.0555404301661</v>
      </c>
      <c r="AY111" s="34">
        <f t="shared" si="223"/>
        <v>-43.187312823305206</v>
      </c>
      <c r="AZ111" s="34">
        <f t="shared" ref="AZ111" si="224">AZ49/3.673</f>
        <v>-94.556493329703244</v>
      </c>
    </row>
    <row r="112" spans="2:52" ht="14.1" customHeight="1" x14ac:dyDescent="0.2">
      <c r="B112" s="5"/>
      <c r="C112" s="34"/>
      <c r="D112" s="34"/>
      <c r="E112" s="34"/>
      <c r="F112" s="34"/>
      <c r="G112" s="34"/>
      <c r="H112" s="34"/>
      <c r="I112" s="34"/>
      <c r="J112" s="34"/>
      <c r="K112" s="34"/>
      <c r="L112" s="111"/>
      <c r="S112" s="110"/>
      <c r="T112" s="34"/>
      <c r="U112" s="34"/>
      <c r="V112" s="111"/>
      <c r="W112" s="110"/>
      <c r="X112" s="34"/>
      <c r="Y112" s="34"/>
      <c r="Z112" s="111"/>
      <c r="AA112" s="110"/>
      <c r="AB112" s="34"/>
      <c r="AC112" s="34"/>
      <c r="AD112" s="111"/>
      <c r="AE112" s="110"/>
      <c r="AF112" s="34"/>
      <c r="AG112" s="34"/>
      <c r="AH112" s="111"/>
      <c r="AI112" s="110"/>
      <c r="AJ112" s="34"/>
      <c r="AK112" s="34"/>
      <c r="AL112" s="111"/>
      <c r="AM112" s="110"/>
      <c r="AN112" s="34"/>
      <c r="AO112" s="34"/>
      <c r="AP112" s="111"/>
      <c r="AQ112" s="110"/>
      <c r="AR112" s="34"/>
      <c r="AS112" s="34"/>
      <c r="AT112" s="111"/>
      <c r="AU112" s="34"/>
      <c r="AV112" s="34"/>
      <c r="AW112" s="34"/>
      <c r="AX112" s="111"/>
      <c r="AY112" s="34"/>
      <c r="AZ112" s="34"/>
    </row>
    <row r="113" spans="2:52" ht="14.1" customHeight="1" x14ac:dyDescent="0.2">
      <c r="B113" s="5" t="s">
        <v>187</v>
      </c>
      <c r="C113" s="34"/>
      <c r="D113" s="34"/>
      <c r="E113" s="34"/>
      <c r="F113" s="34"/>
      <c r="G113" s="34"/>
      <c r="H113" s="34"/>
      <c r="I113" s="34"/>
      <c r="J113" s="34"/>
      <c r="K113" s="34"/>
      <c r="L113" s="111"/>
      <c r="S113" s="110"/>
      <c r="T113" s="34"/>
      <c r="U113" s="34"/>
      <c r="V113" s="111"/>
      <c r="W113" s="110"/>
      <c r="X113" s="34"/>
      <c r="Y113" s="34"/>
      <c r="Z113" s="111"/>
      <c r="AA113" s="110"/>
      <c r="AB113" s="34"/>
      <c r="AC113" s="34"/>
      <c r="AD113" s="111"/>
      <c r="AE113" s="110"/>
      <c r="AF113" s="34"/>
      <c r="AG113" s="34"/>
      <c r="AH113" s="111"/>
      <c r="AI113" s="110"/>
      <c r="AJ113" s="34"/>
      <c r="AK113" s="34"/>
      <c r="AL113" s="111"/>
      <c r="AM113" s="110"/>
      <c r="AN113" s="34"/>
      <c r="AO113" s="34"/>
      <c r="AP113" s="111"/>
      <c r="AQ113" s="110"/>
      <c r="AR113" s="34"/>
      <c r="AS113" s="34"/>
      <c r="AT113" s="111"/>
      <c r="AU113" s="34"/>
      <c r="AV113" s="34"/>
      <c r="AW113" s="34"/>
      <c r="AX113" s="111"/>
      <c r="AY113" s="34"/>
      <c r="AZ113" s="34"/>
    </row>
    <row r="114" spans="2:52" ht="14.1" customHeight="1" x14ac:dyDescent="0.2">
      <c r="B114" s="8" t="s">
        <v>188</v>
      </c>
      <c r="C114" s="32">
        <f t="shared" ref="C114:K114" si="225">C52/3.673</f>
        <v>0</v>
      </c>
      <c r="D114" s="32">
        <f t="shared" si="225"/>
        <v>0</v>
      </c>
      <c r="E114" s="32">
        <f t="shared" ref="E114:G114" si="226">E52/3.673</f>
        <v>0</v>
      </c>
      <c r="F114" s="32">
        <f t="shared" si="226"/>
        <v>-4.0729648788456307</v>
      </c>
      <c r="G114" s="32">
        <f t="shared" si="226"/>
        <v>-8.1864960522733465</v>
      </c>
      <c r="H114" s="32">
        <f t="shared" si="225"/>
        <v>-24.49441873128233</v>
      </c>
      <c r="I114" s="32">
        <f t="shared" si="225"/>
        <v>-40.891369452763406</v>
      </c>
      <c r="J114" s="32">
        <f t="shared" si="225"/>
        <v>-54.539068881023688</v>
      </c>
      <c r="K114" s="32">
        <f t="shared" si="225"/>
        <v>-56.711135311734282</v>
      </c>
      <c r="L114" s="109">
        <f t="shared" ref="L114" si="227">L52/3.673</f>
        <v>-54.847263817043292</v>
      </c>
      <c r="S114" s="108">
        <f t="shared" ref="S114:AP114" si="228">S52/3.673</f>
        <v>0</v>
      </c>
      <c r="T114" s="32">
        <f t="shared" si="228"/>
        <v>0</v>
      </c>
      <c r="U114" s="32">
        <f t="shared" si="228"/>
        <v>0</v>
      </c>
      <c r="V114" s="109">
        <f t="shared" si="228"/>
        <v>0</v>
      </c>
      <c r="W114" s="108">
        <f t="shared" si="228"/>
        <v>-0.86849986387149469</v>
      </c>
      <c r="X114" s="32">
        <f t="shared" si="228"/>
        <v>-1.7046011434794446</v>
      </c>
      <c r="Y114" s="32">
        <f t="shared" si="228"/>
        <v>-3.2766131227879116</v>
      </c>
      <c r="Z114" s="109">
        <f t="shared" si="228"/>
        <v>-4.0729648788456307</v>
      </c>
      <c r="AA114" s="108">
        <f t="shared" si="228"/>
        <v>-1.6988837462564661</v>
      </c>
      <c r="AB114" s="32">
        <f t="shared" si="228"/>
        <v>-3.6863599237680367</v>
      </c>
      <c r="AC114" s="32">
        <f t="shared" si="228"/>
        <v>-5.7111353117342771</v>
      </c>
      <c r="AD114" s="109">
        <f t="shared" si="228"/>
        <v>-8.1864960522733465</v>
      </c>
      <c r="AE114" s="108">
        <f t="shared" si="228"/>
        <v>-4.9499047100462841</v>
      </c>
      <c r="AF114" s="32">
        <f t="shared" si="228"/>
        <v>-7.6716580451946639</v>
      </c>
      <c r="AG114" s="32">
        <f t="shared" si="228"/>
        <v>-10.444595698339231</v>
      </c>
      <c r="AH114" s="109">
        <f t="shared" si="228"/>
        <v>-24.49441873128233</v>
      </c>
      <c r="AI114" s="108">
        <f t="shared" si="228"/>
        <v>-8.5567655867138566</v>
      </c>
      <c r="AJ114" s="32">
        <f t="shared" si="228"/>
        <v>-21.305200108902806</v>
      </c>
      <c r="AK114" s="32">
        <f t="shared" si="228"/>
        <v>-32.412197114075688</v>
      </c>
      <c r="AL114" s="109">
        <f t="shared" si="228"/>
        <v>-40.891369452763406</v>
      </c>
      <c r="AM114" s="108">
        <f t="shared" si="228"/>
        <v>-11.72175333514838</v>
      </c>
      <c r="AN114" s="32">
        <f t="shared" si="228"/>
        <v>-29.248842907704873</v>
      </c>
      <c r="AO114" s="32">
        <f t="shared" si="228"/>
        <v>-42.36455213721753</v>
      </c>
      <c r="AP114" s="109">
        <f t="shared" si="228"/>
        <v>-54.539068881023688</v>
      </c>
      <c r="AQ114" s="108">
        <f t="shared" ref="AQ114:AU114" si="229">AQ52/3.673</f>
        <v>-14.894364279880207</v>
      </c>
      <c r="AR114" s="32">
        <f t="shared" si="229"/>
        <v>-34.741900353934113</v>
      </c>
      <c r="AS114" s="32">
        <f t="shared" si="229"/>
        <v>-46.649605227334604</v>
      </c>
      <c r="AT114" s="109">
        <f t="shared" si="229"/>
        <v>-56.711135311734282</v>
      </c>
      <c r="AU114" s="32">
        <f t="shared" si="229"/>
        <v>-14.350939286686632</v>
      </c>
      <c r="AV114" s="32">
        <f t="shared" ref="AV114:AY114" si="230">AV52/3.673</f>
        <v>-37.437517016063168</v>
      </c>
      <c r="AW114" s="32">
        <f t="shared" si="230"/>
        <v>-49.510481894908793</v>
      </c>
      <c r="AX114" s="109">
        <f t="shared" si="230"/>
        <v>-54.847263817043292</v>
      </c>
      <c r="AY114" s="32">
        <f t="shared" si="230"/>
        <v>-13.518649605227335</v>
      </c>
      <c r="AZ114" s="32">
        <f t="shared" ref="AZ114" si="231">AZ52/3.673</f>
        <v>-40.303294309828473</v>
      </c>
    </row>
    <row r="115" spans="2:52" ht="14.1" customHeight="1" x14ac:dyDescent="0.2">
      <c r="B115" s="8" t="s">
        <v>189</v>
      </c>
      <c r="C115" s="32">
        <f t="shared" ref="C115:K115" si="232">C53/3.673</f>
        <v>0</v>
      </c>
      <c r="D115" s="32">
        <f t="shared" si="232"/>
        <v>1491.5711952082765</v>
      </c>
      <c r="E115" s="32">
        <f t="shared" ref="E115:G115" si="233">E53/3.673</f>
        <v>0</v>
      </c>
      <c r="F115" s="32">
        <f t="shared" si="233"/>
        <v>0</v>
      </c>
      <c r="G115" s="32">
        <f t="shared" si="233"/>
        <v>0</v>
      </c>
      <c r="H115" s="32">
        <f t="shared" si="232"/>
        <v>0</v>
      </c>
      <c r="I115" s="32">
        <f t="shared" si="232"/>
        <v>1491.898175878029</v>
      </c>
      <c r="J115" s="32">
        <f t="shared" si="232"/>
        <v>0.75905254560304924</v>
      </c>
      <c r="K115" s="32">
        <f t="shared" si="232"/>
        <v>26.680098012523821</v>
      </c>
      <c r="L115" s="109">
        <f t="shared" ref="L115" si="234">L53/3.673</f>
        <v>-16.036210182412198</v>
      </c>
      <c r="S115" s="108">
        <f t="shared" ref="S115:AP115" si="235">S53/3.673</f>
        <v>0</v>
      </c>
      <c r="T115" s="32">
        <f t="shared" si="235"/>
        <v>0</v>
      </c>
      <c r="U115" s="32">
        <f t="shared" si="235"/>
        <v>0</v>
      </c>
      <c r="V115" s="109">
        <f t="shared" si="235"/>
        <v>0</v>
      </c>
      <c r="W115" s="108">
        <f t="shared" si="235"/>
        <v>0</v>
      </c>
      <c r="X115" s="32">
        <f t="shared" si="235"/>
        <v>0</v>
      </c>
      <c r="Y115" s="32">
        <f t="shared" si="235"/>
        <v>0</v>
      </c>
      <c r="Z115" s="109">
        <f t="shared" si="235"/>
        <v>0</v>
      </c>
      <c r="AA115" s="108">
        <f t="shared" si="235"/>
        <v>0</v>
      </c>
      <c r="AB115" s="32">
        <f t="shared" si="235"/>
        <v>0</v>
      </c>
      <c r="AC115" s="32">
        <f t="shared" si="235"/>
        <v>0</v>
      </c>
      <c r="AD115" s="109">
        <f t="shared" si="235"/>
        <v>0</v>
      </c>
      <c r="AE115" s="108">
        <f t="shared" si="235"/>
        <v>0</v>
      </c>
      <c r="AF115" s="32">
        <f t="shared" si="235"/>
        <v>0</v>
      </c>
      <c r="AG115" s="32">
        <f t="shared" si="235"/>
        <v>0</v>
      </c>
      <c r="AH115" s="109">
        <f t="shared" si="235"/>
        <v>0</v>
      </c>
      <c r="AI115" s="108">
        <f t="shared" si="235"/>
        <v>0</v>
      </c>
      <c r="AJ115" s="32">
        <f t="shared" si="235"/>
        <v>0</v>
      </c>
      <c r="AK115" s="32">
        <f t="shared" si="235"/>
        <v>0</v>
      </c>
      <c r="AL115" s="109">
        <f t="shared" si="235"/>
        <v>1491.898175878029</v>
      </c>
      <c r="AM115" s="108">
        <f t="shared" si="235"/>
        <v>6.261911244214538E-2</v>
      </c>
      <c r="AN115" s="32">
        <f t="shared" si="235"/>
        <v>0.3846991560032671</v>
      </c>
      <c r="AO115" s="32">
        <f t="shared" si="235"/>
        <v>0.45521372175333513</v>
      </c>
      <c r="AP115" s="109">
        <f t="shared" si="235"/>
        <v>0.75905254560304924</v>
      </c>
      <c r="AQ115" s="108">
        <f t="shared" ref="AQ115:AU115" si="236">AQ53/3.673</f>
        <v>0</v>
      </c>
      <c r="AR115" s="32">
        <f t="shared" si="236"/>
        <v>0</v>
      </c>
      <c r="AS115" s="32">
        <f t="shared" si="236"/>
        <v>19.036210182412198</v>
      </c>
      <c r="AT115" s="109">
        <f t="shared" si="236"/>
        <v>26.680098012523821</v>
      </c>
      <c r="AU115" s="32">
        <f t="shared" si="236"/>
        <v>3.2692621835012248</v>
      </c>
      <c r="AV115" s="32">
        <f t="shared" ref="AV115:AY115" si="237">AV53/3.673</f>
        <v>27.279335692894094</v>
      </c>
      <c r="AW115" s="32">
        <f t="shared" si="237"/>
        <v>-7.279063435883474</v>
      </c>
      <c r="AX115" s="109">
        <f t="shared" si="237"/>
        <v>-16.036210182412198</v>
      </c>
      <c r="AY115" s="32">
        <f t="shared" si="237"/>
        <v>-2.0751429349305743</v>
      </c>
      <c r="AZ115" s="32">
        <f t="shared" ref="AZ115" si="238">AZ53/3.673</f>
        <v>11.986931663490335</v>
      </c>
    </row>
    <row r="116" spans="2:52" ht="14.1" customHeight="1" x14ac:dyDescent="0.2">
      <c r="B116" s="8" t="s">
        <v>190</v>
      </c>
      <c r="C116" s="32">
        <f t="shared" ref="C116:K116" si="239">C54/3.673</f>
        <v>0</v>
      </c>
      <c r="D116" s="32">
        <f t="shared" si="239"/>
        <v>0</v>
      </c>
      <c r="E116" s="32">
        <f t="shared" ref="E116:G116" si="240">E54/3.673</f>
        <v>0</v>
      </c>
      <c r="F116" s="32">
        <f t="shared" si="240"/>
        <v>0</v>
      </c>
      <c r="G116" s="32">
        <f t="shared" si="240"/>
        <v>0</v>
      </c>
      <c r="H116" s="32">
        <f t="shared" si="239"/>
        <v>0</v>
      </c>
      <c r="I116" s="32">
        <f t="shared" si="239"/>
        <v>-1499.0302205281787</v>
      </c>
      <c r="J116" s="32">
        <f t="shared" si="239"/>
        <v>-0.46964334331609042</v>
      </c>
      <c r="K116" s="32">
        <f t="shared" si="239"/>
        <v>-0.34957800163354208</v>
      </c>
      <c r="L116" s="109">
        <f t="shared" ref="L116" si="241">L54/3.673</f>
        <v>0.23386877212088211</v>
      </c>
      <c r="S116" s="108">
        <f t="shared" ref="S116:AP116" si="242">S54/3.673</f>
        <v>0</v>
      </c>
      <c r="T116" s="32">
        <f t="shared" si="242"/>
        <v>0</v>
      </c>
      <c r="U116" s="32">
        <f t="shared" si="242"/>
        <v>0</v>
      </c>
      <c r="V116" s="109">
        <f t="shared" si="242"/>
        <v>0</v>
      </c>
      <c r="W116" s="108">
        <f t="shared" si="242"/>
        <v>0</v>
      </c>
      <c r="X116" s="32">
        <f t="shared" si="242"/>
        <v>0</v>
      </c>
      <c r="Y116" s="32">
        <f t="shared" si="242"/>
        <v>0</v>
      </c>
      <c r="Z116" s="109">
        <f t="shared" si="242"/>
        <v>0</v>
      </c>
      <c r="AA116" s="108">
        <f t="shared" si="242"/>
        <v>0</v>
      </c>
      <c r="AB116" s="32">
        <f t="shared" si="242"/>
        <v>0</v>
      </c>
      <c r="AC116" s="32">
        <f t="shared" si="242"/>
        <v>0</v>
      </c>
      <c r="AD116" s="109">
        <f t="shared" si="242"/>
        <v>0</v>
      </c>
      <c r="AE116" s="108">
        <f t="shared" si="242"/>
        <v>0</v>
      </c>
      <c r="AF116" s="32">
        <f t="shared" si="242"/>
        <v>0</v>
      </c>
      <c r="AG116" s="32">
        <f t="shared" si="242"/>
        <v>0</v>
      </c>
      <c r="AH116" s="109">
        <f t="shared" si="242"/>
        <v>0</v>
      </c>
      <c r="AI116" s="108">
        <f t="shared" si="242"/>
        <v>0</v>
      </c>
      <c r="AJ116" s="32">
        <f t="shared" si="242"/>
        <v>0</v>
      </c>
      <c r="AK116" s="32">
        <f t="shared" si="242"/>
        <v>0</v>
      </c>
      <c r="AL116" s="109">
        <f t="shared" si="242"/>
        <v>-1499.0302205281787</v>
      </c>
      <c r="AM116" s="108">
        <f t="shared" si="242"/>
        <v>0</v>
      </c>
      <c r="AN116" s="32">
        <f t="shared" si="242"/>
        <v>0</v>
      </c>
      <c r="AO116" s="32">
        <f t="shared" si="242"/>
        <v>0</v>
      </c>
      <c r="AP116" s="109">
        <f t="shared" si="242"/>
        <v>-0.46964334331609042</v>
      </c>
      <c r="AQ116" s="108">
        <f t="shared" ref="AQ116:AU116" si="243">AQ54/3.673</f>
        <v>-0.13013885107541517</v>
      </c>
      <c r="AR116" s="32">
        <f t="shared" si="243"/>
        <v>-0.18595153825211</v>
      </c>
      <c r="AS116" s="32">
        <f t="shared" si="243"/>
        <v>-0.29594337054179143</v>
      </c>
      <c r="AT116" s="109">
        <f t="shared" si="243"/>
        <v>-0.34957800163354208</v>
      </c>
      <c r="AU116" s="32">
        <f t="shared" si="243"/>
        <v>-5.4995916144840735E-2</v>
      </c>
      <c r="AV116" s="32">
        <f t="shared" ref="AV116:AY116" si="244">AV54/3.673</f>
        <v>-0.1233324258099646</v>
      </c>
      <c r="AW116" s="32">
        <f t="shared" si="244"/>
        <v>-0.17968962700789545</v>
      </c>
      <c r="AX116" s="109">
        <f t="shared" si="244"/>
        <v>0.23386877212088211</v>
      </c>
      <c r="AY116" s="32">
        <f t="shared" si="244"/>
        <v>-4.4922406751973863E-2</v>
      </c>
      <c r="AZ116" s="32">
        <f t="shared" ref="AZ116" si="245">AZ54/3.673</f>
        <v>-8.8483528450857607E-2</v>
      </c>
    </row>
    <row r="117" spans="2:52" ht="14.1" customHeight="1" x14ac:dyDescent="0.2">
      <c r="B117" s="8" t="s">
        <v>191</v>
      </c>
      <c r="C117" s="32">
        <f t="shared" ref="C117:K117" si="246">C55/3.673</f>
        <v>0</v>
      </c>
      <c r="D117" s="32">
        <f t="shared" si="246"/>
        <v>-3.7598693166349033</v>
      </c>
      <c r="E117" s="32">
        <f t="shared" ref="E117:G117" si="247">E55/3.673</f>
        <v>0</v>
      </c>
      <c r="F117" s="32">
        <f t="shared" si="247"/>
        <v>0</v>
      </c>
      <c r="G117" s="32">
        <f t="shared" si="247"/>
        <v>0</v>
      </c>
      <c r="H117" s="32">
        <f t="shared" si="246"/>
        <v>0</v>
      </c>
      <c r="I117" s="32">
        <f t="shared" si="246"/>
        <v>0</v>
      </c>
      <c r="J117" s="32">
        <f t="shared" si="246"/>
        <v>0</v>
      </c>
      <c r="K117" s="32">
        <f t="shared" si="246"/>
        <v>0</v>
      </c>
      <c r="L117" s="109">
        <f t="shared" ref="L117" si="248">L55/3.673</f>
        <v>0</v>
      </c>
      <c r="S117" s="108">
        <f t="shared" ref="S117:AP117" si="249">S55/3.673</f>
        <v>0</v>
      </c>
      <c r="T117" s="32">
        <f t="shared" si="249"/>
        <v>0</v>
      </c>
      <c r="U117" s="32">
        <f t="shared" si="249"/>
        <v>0</v>
      </c>
      <c r="V117" s="109">
        <f t="shared" si="249"/>
        <v>0</v>
      </c>
      <c r="W117" s="108">
        <f t="shared" si="249"/>
        <v>0</v>
      </c>
      <c r="X117" s="32">
        <f t="shared" si="249"/>
        <v>0</v>
      </c>
      <c r="Y117" s="32">
        <f t="shared" si="249"/>
        <v>0</v>
      </c>
      <c r="Z117" s="109">
        <f t="shared" si="249"/>
        <v>0</v>
      </c>
      <c r="AA117" s="108">
        <f t="shared" si="249"/>
        <v>0</v>
      </c>
      <c r="AB117" s="32">
        <f t="shared" si="249"/>
        <v>0</v>
      </c>
      <c r="AC117" s="32">
        <f t="shared" si="249"/>
        <v>0</v>
      </c>
      <c r="AD117" s="109">
        <f t="shared" si="249"/>
        <v>0</v>
      </c>
      <c r="AE117" s="108">
        <f t="shared" si="249"/>
        <v>0</v>
      </c>
      <c r="AF117" s="32">
        <f t="shared" si="249"/>
        <v>0</v>
      </c>
      <c r="AG117" s="32">
        <f t="shared" si="249"/>
        <v>0</v>
      </c>
      <c r="AH117" s="109">
        <f t="shared" si="249"/>
        <v>0</v>
      </c>
      <c r="AI117" s="108">
        <f t="shared" si="249"/>
        <v>0</v>
      </c>
      <c r="AJ117" s="32">
        <f t="shared" si="249"/>
        <v>0</v>
      </c>
      <c r="AK117" s="32">
        <f t="shared" si="249"/>
        <v>0</v>
      </c>
      <c r="AL117" s="109">
        <f t="shared" si="249"/>
        <v>0</v>
      </c>
      <c r="AM117" s="108">
        <f t="shared" si="249"/>
        <v>0</v>
      </c>
      <c r="AN117" s="32">
        <f t="shared" si="249"/>
        <v>0</v>
      </c>
      <c r="AO117" s="32">
        <f t="shared" si="249"/>
        <v>0</v>
      </c>
      <c r="AP117" s="109">
        <f t="shared" si="249"/>
        <v>0</v>
      </c>
      <c r="AQ117" s="108">
        <f t="shared" ref="AQ117:AU117" si="250">AQ55/3.673</f>
        <v>0</v>
      </c>
      <c r="AR117" s="32">
        <f t="shared" si="250"/>
        <v>0</v>
      </c>
      <c r="AS117" s="32">
        <f t="shared" si="250"/>
        <v>0</v>
      </c>
      <c r="AT117" s="109">
        <f t="shared" si="250"/>
        <v>0</v>
      </c>
      <c r="AU117" s="32">
        <f t="shared" si="250"/>
        <v>0</v>
      </c>
      <c r="AV117" s="32">
        <f t="shared" ref="AV117:AY117" si="251">AV55/3.673</f>
        <v>0</v>
      </c>
      <c r="AW117" s="32">
        <f t="shared" si="251"/>
        <v>0</v>
      </c>
      <c r="AX117" s="109">
        <f t="shared" si="251"/>
        <v>0</v>
      </c>
      <c r="AY117" s="32">
        <f t="shared" si="251"/>
        <v>0</v>
      </c>
      <c r="AZ117" s="32">
        <f t="shared" ref="AZ117" si="252">AZ55/3.673</f>
        <v>0</v>
      </c>
    </row>
    <row r="118" spans="2:52" ht="14.1" customHeight="1" x14ac:dyDescent="0.2">
      <c r="B118" s="8" t="s">
        <v>192</v>
      </c>
      <c r="C118" s="32">
        <f t="shared" ref="C118:K118" si="253">C56/3.673</f>
        <v>0</v>
      </c>
      <c r="D118" s="32">
        <f t="shared" si="253"/>
        <v>-1716.4219983664577</v>
      </c>
      <c r="E118" s="32">
        <f t="shared" ref="E118:G118" si="254">E56/3.673</f>
        <v>0</v>
      </c>
      <c r="F118" s="32">
        <f t="shared" si="254"/>
        <v>0</v>
      </c>
      <c r="G118" s="32">
        <f t="shared" si="254"/>
        <v>0</v>
      </c>
      <c r="H118" s="32">
        <f t="shared" si="253"/>
        <v>0</v>
      </c>
      <c r="I118" s="32">
        <f t="shared" si="253"/>
        <v>0</v>
      </c>
      <c r="J118" s="32">
        <f t="shared" si="253"/>
        <v>0</v>
      </c>
      <c r="K118" s="32">
        <f t="shared" si="253"/>
        <v>0</v>
      </c>
      <c r="L118" s="109">
        <f t="shared" ref="L118" si="255">L56/3.673</f>
        <v>0</v>
      </c>
      <c r="S118" s="108">
        <f t="shared" ref="S118:AP118" si="256">S56/3.673</f>
        <v>0</v>
      </c>
      <c r="T118" s="32">
        <f t="shared" si="256"/>
        <v>0</v>
      </c>
      <c r="U118" s="32">
        <f t="shared" si="256"/>
        <v>0</v>
      </c>
      <c r="V118" s="109">
        <f t="shared" si="256"/>
        <v>0</v>
      </c>
      <c r="W118" s="108">
        <f t="shared" si="256"/>
        <v>0</v>
      </c>
      <c r="X118" s="32">
        <f t="shared" si="256"/>
        <v>0</v>
      </c>
      <c r="Y118" s="32">
        <f t="shared" si="256"/>
        <v>0</v>
      </c>
      <c r="Z118" s="109">
        <f t="shared" si="256"/>
        <v>0</v>
      </c>
      <c r="AA118" s="108">
        <f t="shared" si="256"/>
        <v>0</v>
      </c>
      <c r="AB118" s="32">
        <f t="shared" si="256"/>
        <v>0</v>
      </c>
      <c r="AC118" s="32">
        <f t="shared" si="256"/>
        <v>0</v>
      </c>
      <c r="AD118" s="109">
        <f t="shared" si="256"/>
        <v>0</v>
      </c>
      <c r="AE118" s="108">
        <f t="shared" si="256"/>
        <v>0</v>
      </c>
      <c r="AF118" s="32">
        <f t="shared" si="256"/>
        <v>0</v>
      </c>
      <c r="AG118" s="32">
        <f t="shared" si="256"/>
        <v>0</v>
      </c>
      <c r="AH118" s="109">
        <f t="shared" si="256"/>
        <v>0</v>
      </c>
      <c r="AI118" s="108">
        <f t="shared" si="256"/>
        <v>0</v>
      </c>
      <c r="AJ118" s="32">
        <f t="shared" si="256"/>
        <v>0</v>
      </c>
      <c r="AK118" s="32">
        <f t="shared" si="256"/>
        <v>0</v>
      </c>
      <c r="AL118" s="109">
        <f t="shared" si="256"/>
        <v>0</v>
      </c>
      <c r="AM118" s="108">
        <f t="shared" si="256"/>
        <v>0</v>
      </c>
      <c r="AN118" s="32">
        <f t="shared" si="256"/>
        <v>0</v>
      </c>
      <c r="AO118" s="32">
        <f t="shared" si="256"/>
        <v>0</v>
      </c>
      <c r="AP118" s="109">
        <f t="shared" si="256"/>
        <v>0</v>
      </c>
      <c r="AQ118" s="108">
        <f t="shared" ref="AQ118:AU118" si="257">AQ56/3.673</f>
        <v>0</v>
      </c>
      <c r="AR118" s="32">
        <f t="shared" si="257"/>
        <v>0</v>
      </c>
      <c r="AS118" s="32">
        <f t="shared" si="257"/>
        <v>0</v>
      </c>
      <c r="AT118" s="109">
        <f t="shared" si="257"/>
        <v>0</v>
      </c>
      <c r="AU118" s="32">
        <f t="shared" si="257"/>
        <v>0</v>
      </c>
      <c r="AV118" s="32">
        <f t="shared" ref="AV118:AY118" si="258">AV56/3.673</f>
        <v>0</v>
      </c>
      <c r="AW118" s="32">
        <f t="shared" si="258"/>
        <v>0</v>
      </c>
      <c r="AX118" s="109">
        <f t="shared" si="258"/>
        <v>0</v>
      </c>
      <c r="AY118" s="32">
        <f t="shared" si="258"/>
        <v>0</v>
      </c>
      <c r="AZ118" s="32">
        <f t="shared" ref="AZ118" si="259">AZ56/3.673</f>
        <v>0</v>
      </c>
    </row>
    <row r="119" spans="2:52" ht="14.1" customHeight="1" x14ac:dyDescent="0.2">
      <c r="B119" s="8" t="s">
        <v>193</v>
      </c>
      <c r="C119" s="32">
        <f t="shared" ref="C119:K120" si="260">C57/3.673</f>
        <v>0</v>
      </c>
      <c r="D119" s="32">
        <f t="shared" si="260"/>
        <v>-581.18377348216723</v>
      </c>
      <c r="E119" s="32">
        <f t="shared" ref="E119:G119" si="261">E57/3.673</f>
        <v>-400.21780560849442</v>
      </c>
      <c r="F119" s="32">
        <f t="shared" si="261"/>
        <v>-525.11570922951262</v>
      </c>
      <c r="G119" s="32">
        <f t="shared" si="261"/>
        <v>-675.02722570106175</v>
      </c>
      <c r="H119" s="32">
        <f t="shared" si="260"/>
        <v>-700.04083855159274</v>
      </c>
      <c r="I119" s="32">
        <f t="shared" si="260"/>
        <v>-700.04083855159274</v>
      </c>
      <c r="J119" s="32">
        <f t="shared" si="260"/>
        <v>-714.10019057990735</v>
      </c>
      <c r="K119" s="32">
        <f t="shared" si="260"/>
        <v>-711.59814865232772</v>
      </c>
      <c r="L119" s="109">
        <f t="shared" ref="L119" si="262">L57/3.673</f>
        <v>-707.63572011979318</v>
      </c>
      <c r="S119" s="108">
        <f t="shared" ref="S119:AP119" si="263">S57/3.673</f>
        <v>0</v>
      </c>
      <c r="T119" s="32">
        <f t="shared" si="263"/>
        <v>-200.10890280424721</v>
      </c>
      <c r="U119" s="32">
        <f t="shared" si="263"/>
        <v>0</v>
      </c>
      <c r="V119" s="109">
        <f t="shared" si="263"/>
        <v>-400.21780560849442</v>
      </c>
      <c r="W119" s="108">
        <f t="shared" si="263"/>
        <v>0</v>
      </c>
      <c r="X119" s="32">
        <f t="shared" si="263"/>
        <v>-200.10890280424721</v>
      </c>
      <c r="Y119" s="32">
        <f t="shared" si="263"/>
        <v>-200.10890280424721</v>
      </c>
      <c r="Z119" s="109">
        <f t="shared" si="263"/>
        <v>-525.11570922951262</v>
      </c>
      <c r="AA119" s="108">
        <f t="shared" si="263"/>
        <v>0</v>
      </c>
      <c r="AB119" s="32">
        <f t="shared" si="263"/>
        <v>-325.00680642526544</v>
      </c>
      <c r="AC119" s="32">
        <f t="shared" si="263"/>
        <v>-325.00680642526544</v>
      </c>
      <c r="AD119" s="109">
        <f t="shared" si="263"/>
        <v>-675.02722570106175</v>
      </c>
      <c r="AE119" s="108">
        <f t="shared" si="263"/>
        <v>-350.02041927579637</v>
      </c>
      <c r="AF119" s="32">
        <f t="shared" si="263"/>
        <v>-350.02041927579637</v>
      </c>
      <c r="AG119" s="32">
        <f t="shared" si="263"/>
        <v>-350.02041927579637</v>
      </c>
      <c r="AH119" s="109">
        <f t="shared" si="263"/>
        <v>-700.04083855159274</v>
      </c>
      <c r="AI119" s="108">
        <f t="shared" si="263"/>
        <v>0</v>
      </c>
      <c r="AJ119" s="32">
        <f t="shared" si="263"/>
        <v>-350.02041927579637</v>
      </c>
      <c r="AK119" s="32">
        <f t="shared" si="263"/>
        <v>-350.02041927579637</v>
      </c>
      <c r="AL119" s="109">
        <f t="shared" si="263"/>
        <v>-700.04083855159274</v>
      </c>
      <c r="AM119" s="108">
        <f t="shared" si="263"/>
        <v>-350.02041927579637</v>
      </c>
      <c r="AN119" s="32">
        <f t="shared" si="263"/>
        <v>-350.02041927579637</v>
      </c>
      <c r="AO119" s="32">
        <f t="shared" si="263"/>
        <v>-360.68363735366182</v>
      </c>
      <c r="AP119" s="109">
        <f t="shared" si="263"/>
        <v>-714.10019057990735</v>
      </c>
      <c r="AQ119" s="108">
        <f t="shared" ref="AQ119:AU120" si="264">AQ57/3.673</f>
        <v>0</v>
      </c>
      <c r="AR119" s="32">
        <f t="shared" si="264"/>
        <v>-350.02041927579637</v>
      </c>
      <c r="AS119" s="32">
        <f t="shared" si="264"/>
        <v>-361.5962428532535</v>
      </c>
      <c r="AT119" s="109">
        <f t="shared" si="264"/>
        <v>-711.59814865232772</v>
      </c>
      <c r="AU119" s="32">
        <f t="shared" si="264"/>
        <v>0</v>
      </c>
      <c r="AV119" s="32">
        <f t="shared" ref="AV119:AY120" si="265">AV57/3.673</f>
        <v>-357.61530084399669</v>
      </c>
      <c r="AW119" s="32">
        <f t="shared" si="265"/>
        <v>-357.61530084399669</v>
      </c>
      <c r="AX119" s="109">
        <f t="shared" si="265"/>
        <v>-707.63572011979318</v>
      </c>
      <c r="AY119" s="32">
        <f t="shared" si="265"/>
        <v>0</v>
      </c>
      <c r="AZ119" s="32">
        <f t="shared" ref="AZ119" si="266">AZ57/3.673</f>
        <v>-541.98802069153282</v>
      </c>
    </row>
    <row r="120" spans="2:52" ht="14.1" customHeight="1" x14ac:dyDescent="0.2">
      <c r="B120" s="8" t="s">
        <v>288</v>
      </c>
      <c r="C120" s="32">
        <f t="shared" si="260"/>
        <v>0</v>
      </c>
      <c r="D120" s="32">
        <f t="shared" si="260"/>
        <v>0</v>
      </c>
      <c r="E120" s="32">
        <f t="shared" ref="E120:G120" si="267">E58/3.673</f>
        <v>0</v>
      </c>
      <c r="F120" s="32">
        <f t="shared" si="267"/>
        <v>0</v>
      </c>
      <c r="G120" s="32">
        <f t="shared" si="267"/>
        <v>0</v>
      </c>
      <c r="H120" s="32">
        <f t="shared" si="260"/>
        <v>0</v>
      </c>
      <c r="I120" s="32">
        <f t="shared" si="260"/>
        <v>0</v>
      </c>
      <c r="J120" s="32">
        <f t="shared" si="260"/>
        <v>0</v>
      </c>
      <c r="K120" s="32">
        <f t="shared" si="260"/>
        <v>0</v>
      </c>
      <c r="L120" s="109">
        <f t="shared" ref="L120" si="268">L58/3.673</f>
        <v>-2.8529812142662672</v>
      </c>
      <c r="S120" s="108">
        <f t="shared" ref="S120:AP120" si="269">S58/3.673</f>
        <v>0</v>
      </c>
      <c r="T120" s="32">
        <f t="shared" si="269"/>
        <v>0</v>
      </c>
      <c r="U120" s="32">
        <f t="shared" si="269"/>
        <v>0</v>
      </c>
      <c r="V120" s="109">
        <f t="shared" si="269"/>
        <v>0</v>
      </c>
      <c r="W120" s="108">
        <f t="shared" si="269"/>
        <v>0</v>
      </c>
      <c r="X120" s="32">
        <f t="shared" si="269"/>
        <v>0</v>
      </c>
      <c r="Y120" s="32">
        <f t="shared" si="269"/>
        <v>0</v>
      </c>
      <c r="Z120" s="109">
        <f t="shared" si="269"/>
        <v>0</v>
      </c>
      <c r="AA120" s="108">
        <f t="shared" si="269"/>
        <v>0</v>
      </c>
      <c r="AB120" s="32">
        <f t="shared" si="269"/>
        <v>0</v>
      </c>
      <c r="AC120" s="32">
        <f t="shared" si="269"/>
        <v>0</v>
      </c>
      <c r="AD120" s="109">
        <f t="shared" si="269"/>
        <v>0</v>
      </c>
      <c r="AE120" s="108">
        <f t="shared" si="269"/>
        <v>0</v>
      </c>
      <c r="AF120" s="32">
        <f t="shared" si="269"/>
        <v>0</v>
      </c>
      <c r="AG120" s="32">
        <f t="shared" si="269"/>
        <v>0</v>
      </c>
      <c r="AH120" s="109">
        <f t="shared" si="269"/>
        <v>0</v>
      </c>
      <c r="AI120" s="108">
        <f t="shared" si="269"/>
        <v>0</v>
      </c>
      <c r="AJ120" s="32">
        <f t="shared" si="269"/>
        <v>0</v>
      </c>
      <c r="AK120" s="32">
        <f t="shared" si="269"/>
        <v>0</v>
      </c>
      <c r="AL120" s="109">
        <f t="shared" si="269"/>
        <v>0</v>
      </c>
      <c r="AM120" s="108">
        <f t="shared" si="269"/>
        <v>0</v>
      </c>
      <c r="AN120" s="32">
        <f t="shared" si="269"/>
        <v>0</v>
      </c>
      <c r="AO120" s="32">
        <f t="shared" si="269"/>
        <v>0</v>
      </c>
      <c r="AP120" s="109">
        <f t="shared" si="269"/>
        <v>0</v>
      </c>
      <c r="AQ120" s="108">
        <f t="shared" si="264"/>
        <v>0</v>
      </c>
      <c r="AR120" s="32">
        <f t="shared" si="264"/>
        <v>0</v>
      </c>
      <c r="AS120" s="32">
        <f t="shared" si="264"/>
        <v>0</v>
      </c>
      <c r="AT120" s="109">
        <f t="shared" si="264"/>
        <v>0</v>
      </c>
      <c r="AU120" s="32">
        <f t="shared" si="264"/>
        <v>0</v>
      </c>
      <c r="AV120" s="32">
        <f t="shared" si="265"/>
        <v>-4.1573645521372171</v>
      </c>
      <c r="AW120" s="32">
        <f t="shared" si="265"/>
        <v>-4.5303566566839093</v>
      </c>
      <c r="AX120" s="109">
        <f t="shared" si="265"/>
        <v>-2.8529812142662672</v>
      </c>
      <c r="AY120" s="32">
        <f t="shared" si="265"/>
        <v>-0.61366730193302477</v>
      </c>
      <c r="AZ120" s="32">
        <f t="shared" ref="AZ120" si="270">AZ58/3.673</f>
        <v>-0.42417642254288052</v>
      </c>
    </row>
    <row r="121" spans="2:52" ht="14.1" customHeight="1" x14ac:dyDescent="0.2">
      <c r="B121" s="8" t="s">
        <v>194</v>
      </c>
      <c r="C121" s="32">
        <f t="shared" ref="C121:K121" si="271">C59/3.673</f>
        <v>0</v>
      </c>
      <c r="D121" s="32">
        <f t="shared" si="271"/>
        <v>0</v>
      </c>
      <c r="E121" s="32">
        <f t="shared" ref="E121:G121" si="272">E59/3.673</f>
        <v>-41.202831472910425</v>
      </c>
      <c r="F121" s="32">
        <f t="shared" si="272"/>
        <v>-51.050095289953717</v>
      </c>
      <c r="G121" s="32">
        <f t="shared" si="272"/>
        <v>-52.859787639531717</v>
      </c>
      <c r="H121" s="32">
        <f t="shared" si="271"/>
        <v>-38.098284780833104</v>
      </c>
      <c r="I121" s="32">
        <f t="shared" si="271"/>
        <v>-56.093111897631367</v>
      </c>
      <c r="J121" s="32">
        <f t="shared" si="271"/>
        <v>-83.820038115981475</v>
      </c>
      <c r="K121" s="32">
        <f t="shared" si="271"/>
        <v>-96.723114620201471</v>
      </c>
      <c r="L121" s="109">
        <f t="shared" ref="L121" si="273">L59/3.673</f>
        <v>-82.460658861965697</v>
      </c>
      <c r="S121" s="108">
        <f t="shared" ref="S121:S128" si="274">S59/3.673</f>
        <v>0</v>
      </c>
      <c r="T121" s="32">
        <f t="shared" ref="T121:AP124" si="275">T59/3.673</f>
        <v>-18.597876395317179</v>
      </c>
      <c r="U121" s="32">
        <f t="shared" si="275"/>
        <v>0</v>
      </c>
      <c r="V121" s="109">
        <f t="shared" si="275"/>
        <v>-41.202831472910425</v>
      </c>
      <c r="W121" s="108">
        <f t="shared" si="275"/>
        <v>-8.2619112442145379</v>
      </c>
      <c r="X121" s="32">
        <f t="shared" si="275"/>
        <v>-22.426898992649058</v>
      </c>
      <c r="Y121" s="32">
        <f t="shared" si="275"/>
        <v>-22.426898992649058</v>
      </c>
      <c r="Z121" s="109">
        <f t="shared" si="275"/>
        <v>-51.050095289953717</v>
      </c>
      <c r="AA121" s="108">
        <f t="shared" si="275"/>
        <v>-13.882929485434248</v>
      </c>
      <c r="AB121" s="32">
        <f t="shared" si="275"/>
        <v>-26.756057718486254</v>
      </c>
      <c r="AC121" s="32">
        <f t="shared" si="275"/>
        <v>-37.49714130138851</v>
      </c>
      <c r="AD121" s="109">
        <f t="shared" si="275"/>
        <v>-52.859787639531717</v>
      </c>
      <c r="AE121" s="108">
        <f t="shared" si="275"/>
        <v>-12.809147835556766</v>
      </c>
      <c r="AF121" s="32">
        <f t="shared" si="275"/>
        <v>-19.786822760686089</v>
      </c>
      <c r="AG121" s="32">
        <f t="shared" si="275"/>
        <v>-29.687176694799891</v>
      </c>
      <c r="AH121" s="109">
        <f t="shared" si="275"/>
        <v>-38.098284780833104</v>
      </c>
      <c r="AI121" s="108">
        <f t="shared" si="275"/>
        <v>-9.9665123876939834</v>
      </c>
      <c r="AJ121" s="32">
        <f t="shared" si="275"/>
        <v>-19.468282058263</v>
      </c>
      <c r="AK121" s="32">
        <f t="shared" si="275"/>
        <v>-38.318812959433707</v>
      </c>
      <c r="AL121" s="109">
        <f t="shared" si="275"/>
        <v>-56.093111897631367</v>
      </c>
      <c r="AM121" s="108">
        <f t="shared" si="275"/>
        <v>-14.489518105091205</v>
      </c>
      <c r="AN121" s="32">
        <f t="shared" si="275"/>
        <v>-39.331336781922133</v>
      </c>
      <c r="AO121" s="32">
        <f t="shared" si="275"/>
        <v>-61.48516199292132</v>
      </c>
      <c r="AP121" s="109">
        <f t="shared" si="275"/>
        <v>-83.820038115981475</v>
      </c>
      <c r="AQ121" s="108">
        <f t="shared" ref="AQ121:AU121" si="276">AQ59/3.673</f>
        <v>-21.410291315001363</v>
      </c>
      <c r="AR121" s="32">
        <f t="shared" si="276"/>
        <v>-49.662401306833651</v>
      </c>
      <c r="AS121" s="32">
        <f t="shared" si="276"/>
        <v>-86.444323441328606</v>
      </c>
      <c r="AT121" s="109">
        <f t="shared" si="276"/>
        <v>-96.723114620201471</v>
      </c>
      <c r="AU121" s="32">
        <f t="shared" si="276"/>
        <v>-21.483256193846991</v>
      </c>
      <c r="AV121" s="32">
        <f t="shared" ref="AV121:AY121" si="277">AV59/3.673</f>
        <v>-42.613395044922406</v>
      </c>
      <c r="AW121" s="32">
        <f t="shared" si="277"/>
        <v>-62.760413830656141</v>
      </c>
      <c r="AX121" s="109">
        <f t="shared" si="277"/>
        <v>-82.460658861965697</v>
      </c>
      <c r="AY121" s="32">
        <f t="shared" si="277"/>
        <v>-17.3716308194936</v>
      </c>
      <c r="AZ121" s="32">
        <f t="shared" ref="AZ121" si="278">AZ59/3.673</f>
        <v>-33.309011707051454</v>
      </c>
    </row>
    <row r="122" spans="2:52" ht="14.1" customHeight="1" x14ac:dyDescent="0.2">
      <c r="B122" s="5" t="s">
        <v>195</v>
      </c>
      <c r="C122" s="34">
        <f t="shared" ref="C122:K122" si="279">C60/3.673</f>
        <v>0</v>
      </c>
      <c r="D122" s="34">
        <f t="shared" si="279"/>
        <v>-809.7944459569834</v>
      </c>
      <c r="E122" s="34">
        <f t="shared" ref="E122:G122" si="280">E60/3.673</f>
        <v>-441.42063708140483</v>
      </c>
      <c r="F122" s="34">
        <f t="shared" si="280"/>
        <v>-580.238769398312</v>
      </c>
      <c r="G122" s="34">
        <f t="shared" si="280"/>
        <v>-736.07350939286687</v>
      </c>
      <c r="H122" s="34">
        <f t="shared" si="279"/>
        <v>-762.63354206370809</v>
      </c>
      <c r="I122" s="34">
        <f t="shared" si="279"/>
        <v>-804.15736455213721</v>
      </c>
      <c r="J122" s="34">
        <f t="shared" si="279"/>
        <v>-852.16988837462566</v>
      </c>
      <c r="K122" s="34">
        <f t="shared" si="279"/>
        <v>-838.70187857337328</v>
      </c>
      <c r="L122" s="111">
        <f t="shared" ref="L122" si="281">L60/3.673</f>
        <v>-864.06670296760149</v>
      </c>
      <c r="S122" s="110">
        <f t="shared" si="274"/>
        <v>0</v>
      </c>
      <c r="T122" s="34">
        <f t="shared" si="275"/>
        <v>-218.70677919956438</v>
      </c>
      <c r="U122" s="34">
        <f t="shared" si="275"/>
        <v>0</v>
      </c>
      <c r="V122" s="111">
        <f t="shared" si="275"/>
        <v>-441.42063708140483</v>
      </c>
      <c r="W122" s="110">
        <f t="shared" si="275"/>
        <v>-9.1304111080860331</v>
      </c>
      <c r="X122" s="34">
        <f t="shared" si="275"/>
        <v>-224.2404029403757</v>
      </c>
      <c r="Y122" s="34">
        <f t="shared" si="275"/>
        <v>-225.81241491968419</v>
      </c>
      <c r="Z122" s="111">
        <f t="shared" si="275"/>
        <v>-580.238769398312</v>
      </c>
      <c r="AA122" s="110">
        <f t="shared" si="275"/>
        <v>-15.581813231690715</v>
      </c>
      <c r="AB122" s="34">
        <f t="shared" si="275"/>
        <v>-355.44922406751976</v>
      </c>
      <c r="AC122" s="34">
        <f t="shared" si="275"/>
        <v>-368.21508303838829</v>
      </c>
      <c r="AD122" s="111">
        <f t="shared" si="275"/>
        <v>-736.07350939286687</v>
      </c>
      <c r="AE122" s="110">
        <f t="shared" si="275"/>
        <v>-367.7794718213994</v>
      </c>
      <c r="AF122" s="34">
        <f t="shared" si="275"/>
        <v>-377.47890008167712</v>
      </c>
      <c r="AG122" s="34">
        <f t="shared" si="275"/>
        <v>-390.15219166893547</v>
      </c>
      <c r="AH122" s="111">
        <f t="shared" si="275"/>
        <v>-762.63354206370809</v>
      </c>
      <c r="AI122" s="110">
        <f t="shared" si="275"/>
        <v>-18.52327797440784</v>
      </c>
      <c r="AJ122" s="34">
        <f t="shared" si="275"/>
        <v>-390.79390144296212</v>
      </c>
      <c r="AK122" s="34">
        <f t="shared" si="275"/>
        <v>-420.75142934930574</v>
      </c>
      <c r="AL122" s="111">
        <f t="shared" si="275"/>
        <v>-804.15736455213732</v>
      </c>
      <c r="AM122" s="110">
        <f t="shared" si="275"/>
        <v>-376.16907160359381</v>
      </c>
      <c r="AN122" s="34">
        <f t="shared" si="275"/>
        <v>-418.21589980942008</v>
      </c>
      <c r="AO122" s="34">
        <f t="shared" si="275"/>
        <v>-464.07813776204733</v>
      </c>
      <c r="AP122" s="111">
        <f t="shared" si="275"/>
        <v>-852.16988837462566</v>
      </c>
      <c r="AQ122" s="110">
        <f t="shared" ref="AQ122:AU122" si="282">AQ60/3.673</f>
        <v>-36.434794445956982</v>
      </c>
      <c r="AR122" s="34">
        <f t="shared" si="282"/>
        <v>-434.61067247481623</v>
      </c>
      <c r="AS122" s="34">
        <f t="shared" si="282"/>
        <v>-475.94990471004627</v>
      </c>
      <c r="AT122" s="111">
        <f t="shared" si="282"/>
        <v>-838.70187857337328</v>
      </c>
      <c r="AU122" s="34">
        <f t="shared" si="282"/>
        <v>-32.619929213177237</v>
      </c>
      <c r="AV122" s="34">
        <f t="shared" ref="AV122:AY122" si="283">AV60/3.673</f>
        <v>-414.66757419003534</v>
      </c>
      <c r="AW122" s="34">
        <f t="shared" si="283"/>
        <v>-481.87530628913697</v>
      </c>
      <c r="AX122" s="111">
        <f t="shared" si="283"/>
        <v>-864.06670296760149</v>
      </c>
      <c r="AY122" s="34">
        <f t="shared" si="283"/>
        <v>-33.624013068336509</v>
      </c>
      <c r="AZ122" s="34">
        <f t="shared" ref="AZ122" si="284">AZ60/3.673</f>
        <v>-604.12605499591609</v>
      </c>
    </row>
    <row r="123" spans="2:52" ht="14.1" customHeight="1" x14ac:dyDescent="0.2">
      <c r="B123" s="5"/>
      <c r="C123" s="34"/>
      <c r="D123" s="34"/>
      <c r="E123" s="34"/>
      <c r="F123" s="34"/>
      <c r="G123" s="34"/>
      <c r="H123" s="34"/>
      <c r="I123" s="34"/>
      <c r="J123" s="34"/>
      <c r="K123" s="34"/>
      <c r="L123" s="111"/>
      <c r="S123" s="110"/>
      <c r="T123" s="34"/>
      <c r="U123" s="34"/>
      <c r="V123" s="111"/>
      <c r="W123" s="110"/>
      <c r="X123" s="34"/>
      <c r="Y123" s="34"/>
      <c r="Z123" s="111"/>
      <c r="AA123" s="110"/>
      <c r="AB123" s="34"/>
      <c r="AC123" s="34"/>
      <c r="AD123" s="111"/>
      <c r="AE123" s="110"/>
      <c r="AF123" s="34"/>
      <c r="AG123" s="34"/>
      <c r="AH123" s="111"/>
      <c r="AI123" s="110"/>
      <c r="AJ123" s="34"/>
      <c r="AK123" s="34"/>
      <c r="AL123" s="111"/>
      <c r="AM123" s="110"/>
      <c r="AN123" s="34"/>
      <c r="AO123" s="34"/>
      <c r="AP123" s="111"/>
      <c r="AQ123" s="110"/>
      <c r="AR123" s="34"/>
      <c r="AS123" s="34"/>
      <c r="AT123" s="111"/>
      <c r="AU123" s="34"/>
      <c r="AV123" s="34"/>
      <c r="AW123" s="34"/>
      <c r="AX123" s="111"/>
      <c r="AY123" s="34"/>
      <c r="AZ123" s="34"/>
    </row>
    <row r="124" spans="2:52" ht="14.1" customHeight="1" x14ac:dyDescent="0.2">
      <c r="B124" s="8" t="s">
        <v>196</v>
      </c>
      <c r="C124" s="32">
        <f t="shared" ref="C124:K124" si="285">C62/3.673</f>
        <v>792.88401851347669</v>
      </c>
      <c r="D124" s="32">
        <f t="shared" si="285"/>
        <v>-293.49360196025049</v>
      </c>
      <c r="E124" s="32">
        <f t="shared" ref="E124:G124" si="286">E62/3.673</f>
        <v>731.69262183501235</v>
      </c>
      <c r="F124" s="32">
        <f t="shared" si="286"/>
        <v>-742.4258099646064</v>
      </c>
      <c r="G124" s="32">
        <f t="shared" si="286"/>
        <v>-123.75959705962427</v>
      </c>
      <c r="H124" s="32">
        <f t="shared" si="285"/>
        <v>-5.3857881840457393</v>
      </c>
      <c r="I124" s="32">
        <f t="shared" si="285"/>
        <v>133.83038388238498</v>
      </c>
      <c r="J124" s="32">
        <f t="shared" si="285"/>
        <v>104.74053906888102</v>
      </c>
      <c r="K124" s="32">
        <f t="shared" si="285"/>
        <v>-43.881023686359924</v>
      </c>
      <c r="L124" s="109">
        <f t="shared" ref="L124" si="287">L62/3.673</f>
        <v>-103.31908521644432</v>
      </c>
      <c r="S124" s="108">
        <f t="shared" si="274"/>
        <v>535.41029131500136</v>
      </c>
      <c r="T124" s="32">
        <f t="shared" si="275"/>
        <v>591.76585897086852</v>
      </c>
      <c r="U124" s="32">
        <f t="shared" si="275"/>
        <v>899.13258916417101</v>
      </c>
      <c r="V124" s="109">
        <f t="shared" si="275"/>
        <v>731.69262183501235</v>
      </c>
      <c r="W124" s="108">
        <f t="shared" si="275"/>
        <v>-261.70106180234148</v>
      </c>
      <c r="X124" s="32">
        <f t="shared" si="275"/>
        <v>-524.87040566294559</v>
      </c>
      <c r="Y124" s="32">
        <f t="shared" si="275"/>
        <v>-781.73945004083862</v>
      </c>
      <c r="Z124" s="109">
        <f t="shared" si="275"/>
        <v>-742.4258099646064</v>
      </c>
      <c r="AA124" s="108">
        <f t="shared" si="275"/>
        <v>481.20991015518649</v>
      </c>
      <c r="AB124" s="32">
        <f t="shared" si="275"/>
        <v>-180.51674380615304</v>
      </c>
      <c r="AC124" s="32">
        <f t="shared" si="275"/>
        <v>194.34712768853774</v>
      </c>
      <c r="AD124" s="109">
        <f t="shared" si="275"/>
        <v>-123.75959705962427</v>
      </c>
      <c r="AE124" s="108">
        <f t="shared" si="275"/>
        <v>0.58344677375437015</v>
      </c>
      <c r="AF124" s="32">
        <f t="shared" si="275"/>
        <v>444.53199019874762</v>
      </c>
      <c r="AG124" s="32">
        <f t="shared" si="275"/>
        <v>235.57446229240412</v>
      </c>
      <c r="AH124" s="109">
        <f t="shared" si="275"/>
        <v>-5.3857881840455333</v>
      </c>
      <c r="AI124" s="108">
        <f t="shared" si="275"/>
        <v>489.86169343860598</v>
      </c>
      <c r="AJ124" s="32">
        <f t="shared" si="275"/>
        <v>144.19194119248564</v>
      </c>
      <c r="AK124" s="32">
        <f t="shared" si="275"/>
        <v>203.25210999183244</v>
      </c>
      <c r="AL124" s="109">
        <f t="shared" si="275"/>
        <v>133.83038388238467</v>
      </c>
      <c r="AM124" s="108">
        <f t="shared" si="275"/>
        <v>-234.51647154914235</v>
      </c>
      <c r="AN124" s="32">
        <f t="shared" si="275"/>
        <v>-224.68690443778931</v>
      </c>
      <c r="AO124" s="32">
        <f t="shared" si="275"/>
        <v>111.95671113531169</v>
      </c>
      <c r="AP124" s="109">
        <f t="shared" si="275"/>
        <v>104.74053906888102</v>
      </c>
      <c r="AQ124" s="108">
        <f t="shared" ref="AQ124:AU124" si="288">AQ62/3.673</f>
        <v>134.83719030765039</v>
      </c>
      <c r="AR124" s="32">
        <f t="shared" si="288"/>
        <v>75.465287231146192</v>
      </c>
      <c r="AS124" s="32">
        <f t="shared" si="288"/>
        <v>92.527089572556392</v>
      </c>
      <c r="AT124" s="109">
        <f t="shared" si="288"/>
        <v>-43.881023686359924</v>
      </c>
      <c r="AU124" s="32">
        <f t="shared" si="288"/>
        <v>-25.681731554587522</v>
      </c>
      <c r="AV124" s="32">
        <f t="shared" ref="AV124:AY124" si="289">AV62/3.673</f>
        <v>-131.28859243125515</v>
      </c>
      <c r="AW124" s="32">
        <f t="shared" si="289"/>
        <v>57.330247753879497</v>
      </c>
      <c r="AX124" s="109">
        <f t="shared" si="289"/>
        <v>-103.31908521644432</v>
      </c>
      <c r="AY124" s="32">
        <f t="shared" si="289"/>
        <v>7.9695072148108332</v>
      </c>
      <c r="AZ124" s="32">
        <f t="shared" ref="AZ124" si="290">AZ62/3.673</f>
        <v>-44.660495507759201</v>
      </c>
    </row>
    <row r="125" spans="2:52" ht="14.1" customHeight="1" x14ac:dyDescent="0.2">
      <c r="B125" s="5"/>
      <c r="C125" s="34"/>
      <c r="D125" s="34"/>
      <c r="E125" s="34"/>
      <c r="F125" s="34"/>
      <c r="G125" s="34"/>
      <c r="H125" s="34"/>
      <c r="I125" s="34"/>
      <c r="J125" s="34"/>
      <c r="K125" s="34"/>
      <c r="L125" s="111"/>
      <c r="S125" s="110"/>
      <c r="T125" s="34"/>
      <c r="U125" s="34"/>
      <c r="V125" s="111"/>
      <c r="W125" s="110"/>
      <c r="X125" s="34"/>
      <c r="Y125" s="34"/>
      <c r="Z125" s="111"/>
      <c r="AA125" s="110"/>
      <c r="AB125" s="34"/>
      <c r="AC125" s="34"/>
      <c r="AD125" s="111"/>
      <c r="AE125" s="110"/>
      <c r="AF125" s="34"/>
      <c r="AG125" s="34"/>
      <c r="AH125" s="111"/>
      <c r="AI125" s="110"/>
      <c r="AJ125" s="34"/>
      <c r="AK125" s="34"/>
      <c r="AL125" s="111"/>
      <c r="AM125" s="110"/>
      <c r="AN125" s="34"/>
      <c r="AO125" s="34"/>
      <c r="AP125" s="111"/>
      <c r="AQ125" s="110"/>
      <c r="AR125" s="34"/>
      <c r="AS125" s="34"/>
      <c r="AT125" s="111"/>
      <c r="AU125" s="34"/>
      <c r="AV125" s="34"/>
      <c r="AW125" s="34"/>
      <c r="AX125" s="111"/>
      <c r="AY125" s="34"/>
      <c r="AZ125" s="34"/>
    </row>
    <row r="126" spans="2:52" ht="14.1" customHeight="1" x14ac:dyDescent="0.2">
      <c r="B126" s="5" t="s">
        <v>197</v>
      </c>
      <c r="C126" s="34">
        <f t="shared" ref="C126:K126" si="291">C64/3.673</f>
        <v>223.57500680642528</v>
      </c>
      <c r="D126" s="34">
        <f t="shared" si="291"/>
        <v>1016.459025319902</v>
      </c>
      <c r="E126" s="34">
        <f t="shared" ref="E126:G126" si="292">E64/3.673</f>
        <v>722.9654233596516</v>
      </c>
      <c r="F126" s="34">
        <f t="shared" si="292"/>
        <v>1454.6580451946636</v>
      </c>
      <c r="G126" s="34">
        <f t="shared" si="292"/>
        <v>707.83855159270354</v>
      </c>
      <c r="H126" s="34">
        <f t="shared" si="291"/>
        <v>584.07895453307924</v>
      </c>
      <c r="I126" s="34">
        <f t="shared" si="291"/>
        <v>578.6931663490335</v>
      </c>
      <c r="J126" s="34">
        <f t="shared" si="291"/>
        <v>712.52355023141854</v>
      </c>
      <c r="K126" s="34">
        <f t="shared" si="291"/>
        <v>815.12033759869314</v>
      </c>
      <c r="L126" s="111">
        <f t="shared" ref="L126" si="293">L64/3.673</f>
        <v>744.36101279607954</v>
      </c>
      <c r="S126" s="110">
        <f t="shared" si="274"/>
        <v>722.9654233596516</v>
      </c>
      <c r="T126" s="34">
        <f t="shared" ref="T126:AP128" si="294">T64/3.673</f>
        <v>722.9654233596516</v>
      </c>
      <c r="U126" s="34">
        <f t="shared" si="294"/>
        <v>722.9654233596516</v>
      </c>
      <c r="V126" s="111">
        <f t="shared" si="294"/>
        <v>722.9654233596516</v>
      </c>
      <c r="W126" s="110">
        <f t="shared" si="294"/>
        <v>1454.6580451946636</v>
      </c>
      <c r="X126" s="34">
        <f t="shared" si="294"/>
        <v>1454.6580451946636</v>
      </c>
      <c r="Y126" s="34">
        <f t="shared" si="294"/>
        <v>1454.6580451946636</v>
      </c>
      <c r="Z126" s="111">
        <f t="shared" si="294"/>
        <v>1454.6580451946636</v>
      </c>
      <c r="AA126" s="110">
        <f t="shared" si="294"/>
        <v>707.83855159270354</v>
      </c>
      <c r="AB126" s="34">
        <f t="shared" si="294"/>
        <v>707.83855159270354</v>
      </c>
      <c r="AC126" s="34">
        <f t="shared" si="294"/>
        <v>707.83855159270354</v>
      </c>
      <c r="AD126" s="111">
        <f t="shared" si="294"/>
        <v>707.83855159270354</v>
      </c>
      <c r="AE126" s="110">
        <f t="shared" si="294"/>
        <v>584.07895453307924</v>
      </c>
      <c r="AF126" s="34">
        <f t="shared" si="294"/>
        <v>584.07895453307924</v>
      </c>
      <c r="AG126" s="34">
        <f t="shared" si="294"/>
        <v>584.07895453307924</v>
      </c>
      <c r="AH126" s="111">
        <f t="shared" si="294"/>
        <v>584.07895453307924</v>
      </c>
      <c r="AI126" s="110">
        <f t="shared" si="294"/>
        <v>578.6931663490335</v>
      </c>
      <c r="AJ126" s="34">
        <f t="shared" si="294"/>
        <v>578.6931663490335</v>
      </c>
      <c r="AK126" s="34">
        <f t="shared" si="294"/>
        <v>578.6931663490335</v>
      </c>
      <c r="AL126" s="111">
        <f t="shared" si="294"/>
        <v>578.6931663490335</v>
      </c>
      <c r="AM126" s="110">
        <f t="shared" si="294"/>
        <v>712.52355023141854</v>
      </c>
      <c r="AN126" s="34">
        <f t="shared" si="294"/>
        <v>712.52355023141854</v>
      </c>
      <c r="AO126" s="34">
        <f t="shared" si="294"/>
        <v>712.52355023141854</v>
      </c>
      <c r="AP126" s="111">
        <f t="shared" si="294"/>
        <v>712.52355023141854</v>
      </c>
      <c r="AQ126" s="110">
        <f t="shared" ref="AQ126:AU126" si="295">AQ64/3.673</f>
        <v>815.12033759869314</v>
      </c>
      <c r="AR126" s="34">
        <f t="shared" si="295"/>
        <v>815.12033759869314</v>
      </c>
      <c r="AS126" s="34">
        <f t="shared" si="295"/>
        <v>815.12033759869314</v>
      </c>
      <c r="AT126" s="111">
        <f t="shared" si="295"/>
        <v>815.12033759869314</v>
      </c>
      <c r="AU126" s="34">
        <f t="shared" si="295"/>
        <v>744.36101279607954</v>
      </c>
      <c r="AV126" s="34">
        <f t="shared" ref="AV126:AY126" si="296">AV64/3.673</f>
        <v>744.36101279607954</v>
      </c>
      <c r="AW126" s="34">
        <f t="shared" si="296"/>
        <v>744.36101279607954</v>
      </c>
      <c r="AX126" s="111">
        <f t="shared" si="296"/>
        <v>744.36101279607954</v>
      </c>
      <c r="AY126" s="34">
        <f t="shared" si="296"/>
        <v>642.75905254560303</v>
      </c>
      <c r="AZ126" s="34">
        <f t="shared" ref="AZ126" si="297">AZ64/3.673</f>
        <v>642.75905254560303</v>
      </c>
    </row>
    <row r="127" spans="2:52" ht="14.1" customHeight="1" x14ac:dyDescent="0.2">
      <c r="B127" s="8" t="s">
        <v>198</v>
      </c>
      <c r="C127" s="32">
        <f t="shared" ref="C127:K127" si="298">C65/3.673</f>
        <v>0</v>
      </c>
      <c r="D127" s="32">
        <f t="shared" si="298"/>
        <v>0</v>
      </c>
      <c r="E127" s="32">
        <f t="shared" ref="E127:G127" si="299">E65/3.673</f>
        <v>0</v>
      </c>
      <c r="F127" s="32">
        <f t="shared" si="299"/>
        <v>0</v>
      </c>
      <c r="G127" s="32">
        <f t="shared" si="299"/>
        <v>0</v>
      </c>
      <c r="H127" s="32">
        <f t="shared" si="298"/>
        <v>0</v>
      </c>
      <c r="I127" s="32">
        <f t="shared" si="298"/>
        <v>0</v>
      </c>
      <c r="J127" s="32">
        <f t="shared" si="298"/>
        <v>-2.1437517016063161</v>
      </c>
      <c r="K127" s="32">
        <f t="shared" si="298"/>
        <v>-26.878301116253745</v>
      </c>
      <c r="L127" s="109">
        <f t="shared" ref="L127" si="300">L65/3.673</f>
        <v>1.7171249659678738</v>
      </c>
      <c r="S127" s="108">
        <f t="shared" si="274"/>
        <v>0</v>
      </c>
      <c r="T127" s="32">
        <f t="shared" si="294"/>
        <v>0</v>
      </c>
      <c r="U127" s="32">
        <f t="shared" si="294"/>
        <v>0</v>
      </c>
      <c r="V127" s="109">
        <f t="shared" si="294"/>
        <v>0</v>
      </c>
      <c r="W127" s="108">
        <f t="shared" si="294"/>
        <v>0</v>
      </c>
      <c r="X127" s="32">
        <f t="shared" si="294"/>
        <v>0</v>
      </c>
      <c r="Y127" s="32">
        <f t="shared" si="294"/>
        <v>0</v>
      </c>
      <c r="Z127" s="109">
        <f t="shared" si="294"/>
        <v>0</v>
      </c>
      <c r="AA127" s="108">
        <f t="shared" si="294"/>
        <v>0</v>
      </c>
      <c r="AB127" s="32">
        <f t="shared" si="294"/>
        <v>0</v>
      </c>
      <c r="AC127" s="32">
        <f t="shared" si="294"/>
        <v>0</v>
      </c>
      <c r="AD127" s="109">
        <f t="shared" si="294"/>
        <v>0</v>
      </c>
      <c r="AE127" s="108">
        <f t="shared" si="294"/>
        <v>0</v>
      </c>
      <c r="AF127" s="32">
        <f t="shared" si="294"/>
        <v>0</v>
      </c>
      <c r="AG127" s="32">
        <f t="shared" si="294"/>
        <v>0</v>
      </c>
      <c r="AH127" s="109">
        <f t="shared" si="294"/>
        <v>0</v>
      </c>
      <c r="AI127" s="108">
        <f t="shared" si="294"/>
        <v>0</v>
      </c>
      <c r="AJ127" s="32">
        <f t="shared" si="294"/>
        <v>0</v>
      </c>
      <c r="AK127" s="32">
        <f t="shared" si="294"/>
        <v>0</v>
      </c>
      <c r="AL127" s="109">
        <f t="shared" si="294"/>
        <v>0</v>
      </c>
      <c r="AM127" s="108">
        <f t="shared" si="294"/>
        <v>-0.93329703239858419</v>
      </c>
      <c r="AN127" s="32">
        <f t="shared" si="294"/>
        <v>-1.0609855703784372</v>
      </c>
      <c r="AO127" s="32">
        <f t="shared" si="294"/>
        <v>-1.047372719847536</v>
      </c>
      <c r="AP127" s="109">
        <f t="shared" si="294"/>
        <v>-2.1437517016063161</v>
      </c>
      <c r="AQ127" s="108">
        <f t="shared" ref="AQ127:AU127" si="301">AQ65/3.673</f>
        <v>-25.67492512932208</v>
      </c>
      <c r="AR127" s="32">
        <f t="shared" si="301"/>
        <v>-19.804791723386877</v>
      </c>
      <c r="AS127" s="32">
        <f t="shared" si="301"/>
        <v>-29.264089300299482</v>
      </c>
      <c r="AT127" s="109">
        <f t="shared" si="301"/>
        <v>-26.878301116253745</v>
      </c>
      <c r="AU127" s="32">
        <f t="shared" si="301"/>
        <v>5.7990743261638986E-2</v>
      </c>
      <c r="AV127" s="32">
        <f t="shared" ref="AV127:AY127" si="302">AV65/3.673</f>
        <v>0.85488701334059358</v>
      </c>
      <c r="AW127" s="32">
        <f t="shared" si="302"/>
        <v>1.7536074053906887</v>
      </c>
      <c r="AX127" s="109">
        <f t="shared" si="302"/>
        <v>1.7171249659678738</v>
      </c>
      <c r="AY127" s="32">
        <f t="shared" si="302"/>
        <v>-2.952899537163082</v>
      </c>
      <c r="AZ127" s="32">
        <f t="shared" ref="AZ127" si="303">AZ65/3.673</f>
        <v>-1.6207459842090934</v>
      </c>
    </row>
    <row r="128" spans="2:52" ht="14.1" customHeight="1" thickBot="1" x14ac:dyDescent="0.25">
      <c r="B128" s="104" t="s">
        <v>199</v>
      </c>
      <c r="C128" s="140">
        <f t="shared" ref="C128:K128" si="304">C66/3.673</f>
        <v>1016.4590253199019</v>
      </c>
      <c r="D128" s="140">
        <f t="shared" si="304"/>
        <v>722.9654233596516</v>
      </c>
      <c r="E128" s="140">
        <f t="shared" ref="E128:G128" si="305">E66/3.673</f>
        <v>1454.6580451946641</v>
      </c>
      <c r="F128" s="140">
        <f t="shared" si="305"/>
        <v>712.23223523005731</v>
      </c>
      <c r="G128" s="140">
        <f t="shared" si="305"/>
        <v>584.07895453307924</v>
      </c>
      <c r="H128" s="140">
        <f t="shared" si="304"/>
        <v>578.6931663490335</v>
      </c>
      <c r="I128" s="140">
        <f t="shared" si="304"/>
        <v>712.52355023141854</v>
      </c>
      <c r="J128" s="140">
        <f t="shared" si="304"/>
        <v>815.12033759869325</v>
      </c>
      <c r="K128" s="140">
        <f t="shared" si="304"/>
        <v>744.36101279607942</v>
      </c>
      <c r="L128" s="152">
        <f t="shared" ref="L128" si="306">L66/3.673</f>
        <v>642.75905254560303</v>
      </c>
      <c r="S128" s="151">
        <f t="shared" si="274"/>
        <v>1258.375714674653</v>
      </c>
      <c r="T128" s="140">
        <f t="shared" si="294"/>
        <v>1314.7312823305199</v>
      </c>
      <c r="U128" s="140">
        <f t="shared" si="294"/>
        <v>1622.0980125238225</v>
      </c>
      <c r="V128" s="152">
        <f t="shared" si="294"/>
        <v>1454.6580451946641</v>
      </c>
      <c r="W128" s="151">
        <f t="shared" si="294"/>
        <v>1192.9569833923222</v>
      </c>
      <c r="X128" s="140">
        <f t="shared" si="294"/>
        <v>929.78763953171813</v>
      </c>
      <c r="Y128" s="140">
        <f t="shared" si="294"/>
        <v>672.91859515382509</v>
      </c>
      <c r="Z128" s="152">
        <f t="shared" si="294"/>
        <v>712.23223523005731</v>
      </c>
      <c r="AA128" s="151">
        <f t="shared" si="294"/>
        <v>1189.0484617478901</v>
      </c>
      <c r="AB128" s="140">
        <f t="shared" si="294"/>
        <v>527.32180778655049</v>
      </c>
      <c r="AC128" s="140">
        <f t="shared" si="294"/>
        <v>902.18567928124128</v>
      </c>
      <c r="AD128" s="152">
        <f t="shared" si="294"/>
        <v>584.07895453307924</v>
      </c>
      <c r="AE128" s="151">
        <f t="shared" si="294"/>
        <v>584.66240130683366</v>
      </c>
      <c r="AF128" s="140">
        <f t="shared" si="294"/>
        <v>1028.610944731827</v>
      </c>
      <c r="AG128" s="140">
        <f t="shared" si="294"/>
        <v>819.65341682548342</v>
      </c>
      <c r="AH128" s="152">
        <f t="shared" si="294"/>
        <v>578.69316634903373</v>
      </c>
      <c r="AI128" s="151">
        <f t="shared" si="294"/>
        <v>1068.5548597876395</v>
      </c>
      <c r="AJ128" s="140">
        <f t="shared" si="294"/>
        <v>722.88510754151912</v>
      </c>
      <c r="AK128" s="140">
        <f t="shared" si="294"/>
        <v>781.94527634086592</v>
      </c>
      <c r="AL128" s="152">
        <f t="shared" si="294"/>
        <v>712.52355023141808</v>
      </c>
      <c r="AM128" s="151">
        <f t="shared" si="294"/>
        <v>477.0737816498775</v>
      </c>
      <c r="AN128" s="140">
        <f t="shared" si="294"/>
        <v>486.77566022325078</v>
      </c>
      <c r="AO128" s="140">
        <f t="shared" si="294"/>
        <v>823.43288864688259</v>
      </c>
      <c r="AP128" s="152">
        <f t="shared" si="294"/>
        <v>815.12033759869325</v>
      </c>
      <c r="AQ128" s="151">
        <f t="shared" ref="AQ128:AU128" si="307">AQ66/3.673</f>
        <v>924.28260277702145</v>
      </c>
      <c r="AR128" s="140">
        <f t="shared" si="307"/>
        <v>870.78083310645252</v>
      </c>
      <c r="AS128" s="140">
        <f t="shared" si="307"/>
        <v>878.38333787095007</v>
      </c>
      <c r="AT128" s="152">
        <f t="shared" si="307"/>
        <v>744.36101279607954</v>
      </c>
      <c r="AU128" s="140">
        <f t="shared" si="307"/>
        <v>718.73727198475365</v>
      </c>
      <c r="AV128" s="140">
        <f t="shared" ref="AV128:AY128" si="308">AV66/3.673</f>
        <v>613.92730737816487</v>
      </c>
      <c r="AW128" s="140">
        <f t="shared" si="308"/>
        <v>803.44486795534954</v>
      </c>
      <c r="AX128" s="152">
        <f t="shared" si="308"/>
        <v>642.75905254560303</v>
      </c>
      <c r="AY128" s="140">
        <f t="shared" si="308"/>
        <v>647.77566022325084</v>
      </c>
      <c r="AZ128" s="140">
        <f t="shared" ref="AZ128" si="309">AZ66/3.673</f>
        <v>596.4778110536347</v>
      </c>
    </row>
    <row r="129" spans="5:52" ht="13.5" thickTop="1" x14ac:dyDescent="0.2"/>
    <row r="130" spans="5:52" x14ac:dyDescent="0.2">
      <c r="E130" s="46"/>
      <c r="F130" s="46"/>
      <c r="G130" s="46"/>
      <c r="H130" s="46"/>
      <c r="I130" s="46"/>
      <c r="J130" s="46"/>
      <c r="K130" s="46"/>
      <c r="L130" s="46"/>
      <c r="S130" s="46"/>
      <c r="T130" s="46"/>
      <c r="U130" s="46"/>
      <c r="V130" s="46"/>
      <c r="W130" s="46"/>
      <c r="X130" s="46"/>
      <c r="Y130" s="46"/>
      <c r="Z130" s="46"/>
      <c r="AA130" s="46"/>
      <c r="AB130" s="46"/>
      <c r="AC130" s="46"/>
      <c r="AD130" s="46"/>
      <c r="AE130" s="46"/>
      <c r="AF130" s="46"/>
      <c r="AG130" s="46"/>
      <c r="AH130" s="46"/>
      <c r="AI130" s="46"/>
      <c r="AJ130" s="46"/>
      <c r="AK130" s="46"/>
      <c r="AL130" s="46"/>
      <c r="AM130" s="46"/>
      <c r="AN130" s="46"/>
      <c r="AO130" s="46"/>
      <c r="AP130" s="46"/>
      <c r="AQ130" s="46"/>
      <c r="AR130" s="46"/>
      <c r="AS130" s="46"/>
      <c r="AT130" s="46"/>
      <c r="AU130" s="46"/>
      <c r="AX130" s="46"/>
      <c r="AY130" s="46"/>
      <c r="AZ130" s="46"/>
    </row>
    <row r="131" spans="5:52" x14ac:dyDescent="0.2">
      <c r="E131" s="46"/>
      <c r="F131" s="46"/>
      <c r="G131" s="46"/>
      <c r="H131" s="46"/>
      <c r="I131" s="46"/>
      <c r="J131" s="46"/>
      <c r="K131" s="46"/>
      <c r="L131" s="46"/>
      <c r="S131" s="46"/>
      <c r="T131" s="46"/>
      <c r="U131" s="46"/>
      <c r="V131" s="46"/>
      <c r="W131" s="46"/>
      <c r="X131" s="46"/>
      <c r="Y131" s="46"/>
      <c r="Z131" s="46"/>
      <c r="AA131" s="46"/>
      <c r="AB131" s="46"/>
      <c r="AC131" s="46"/>
      <c r="AD131" s="46"/>
      <c r="AE131" s="46"/>
      <c r="AF131" s="46"/>
      <c r="AG131" s="46"/>
      <c r="AH131" s="46"/>
      <c r="AI131" s="46"/>
      <c r="AJ131" s="46"/>
      <c r="AK131" s="46"/>
      <c r="AL131" s="46"/>
      <c r="AM131" s="46"/>
      <c r="AN131" s="46"/>
      <c r="AO131" s="46"/>
      <c r="AP131" s="46"/>
      <c r="AQ131" s="46"/>
      <c r="AR131" s="46"/>
      <c r="AS131" s="46"/>
      <c r="AT131" s="46"/>
      <c r="AU131" s="46"/>
      <c r="AX131" s="46"/>
      <c r="AY131" s="46"/>
      <c r="AZ131" s="46"/>
    </row>
    <row r="132" spans="5:52" x14ac:dyDescent="0.2">
      <c r="E132" s="46"/>
      <c r="F132" s="46"/>
      <c r="G132" s="46"/>
      <c r="H132" s="46"/>
      <c r="I132" s="46"/>
      <c r="J132" s="46"/>
      <c r="K132" s="46"/>
      <c r="L132" s="46"/>
      <c r="S132" s="46"/>
      <c r="T132" s="46"/>
      <c r="U132" s="46"/>
      <c r="V132" s="46"/>
      <c r="W132" s="46"/>
      <c r="X132" s="46"/>
      <c r="Y132" s="46"/>
      <c r="Z132" s="46"/>
      <c r="AA132" s="46"/>
      <c r="AB132" s="46"/>
      <c r="AC132" s="46"/>
      <c r="AD132" s="46"/>
      <c r="AE132" s="46"/>
      <c r="AF132" s="46"/>
      <c r="AG132" s="46"/>
      <c r="AH132" s="46"/>
      <c r="AI132" s="46"/>
      <c r="AJ132" s="46"/>
      <c r="AK132" s="46"/>
      <c r="AL132" s="46"/>
      <c r="AM132" s="46"/>
      <c r="AN132" s="46"/>
      <c r="AO132" s="46"/>
      <c r="AP132" s="46"/>
      <c r="AQ132" s="46"/>
      <c r="AR132" s="46"/>
      <c r="AS132" s="46"/>
      <c r="AT132" s="46"/>
      <c r="AU132" s="46"/>
      <c r="AX132" s="46"/>
      <c r="AY132" s="46"/>
      <c r="AZ132" s="46"/>
    </row>
    <row r="133" spans="5:52" x14ac:dyDescent="0.2">
      <c r="E133" s="46"/>
      <c r="F133" s="46"/>
      <c r="G133" s="46"/>
      <c r="H133" s="46"/>
      <c r="I133" s="46"/>
      <c r="J133" s="46"/>
      <c r="K133" s="46"/>
      <c r="L133" s="46"/>
      <c r="S133" s="46"/>
      <c r="T133" s="46"/>
      <c r="U133" s="46"/>
      <c r="V133" s="46"/>
      <c r="W133" s="46"/>
      <c r="X133" s="46"/>
      <c r="Y133" s="46"/>
      <c r="Z133" s="46"/>
      <c r="AA133" s="46"/>
      <c r="AB133" s="46"/>
      <c r="AC133" s="46"/>
      <c r="AD133" s="46"/>
      <c r="AE133" s="46"/>
      <c r="AF133" s="46"/>
      <c r="AG133" s="46"/>
      <c r="AH133" s="46"/>
      <c r="AI133" s="46"/>
      <c r="AJ133" s="46"/>
      <c r="AK133" s="46"/>
      <c r="AL133" s="46"/>
      <c r="AM133" s="46"/>
      <c r="AN133" s="46"/>
      <c r="AO133" s="46"/>
      <c r="AP133" s="46"/>
      <c r="AQ133" s="46"/>
      <c r="AR133" s="46"/>
      <c r="AS133" s="46"/>
      <c r="AT133" s="46"/>
      <c r="AU133" s="46"/>
      <c r="AX133" s="46"/>
      <c r="AY133" s="46"/>
      <c r="AZ133" s="46"/>
    </row>
    <row r="134" spans="5:52" x14ac:dyDescent="0.2">
      <c r="E134" s="46"/>
      <c r="F134" s="46"/>
      <c r="G134" s="46"/>
      <c r="H134" s="46"/>
      <c r="I134" s="46"/>
      <c r="J134" s="46"/>
      <c r="K134" s="46"/>
      <c r="L134" s="46"/>
      <c r="S134" s="46"/>
      <c r="T134" s="46"/>
      <c r="U134" s="46"/>
      <c r="V134" s="46"/>
      <c r="W134" s="46"/>
      <c r="X134" s="46"/>
      <c r="Y134" s="46"/>
      <c r="Z134" s="46"/>
      <c r="AA134" s="46"/>
      <c r="AB134" s="46"/>
      <c r="AC134" s="46"/>
      <c r="AD134" s="46"/>
      <c r="AE134" s="46"/>
      <c r="AF134" s="46"/>
      <c r="AG134" s="46"/>
      <c r="AH134" s="46"/>
      <c r="AI134" s="46"/>
      <c r="AJ134" s="46"/>
      <c r="AK134" s="46"/>
      <c r="AL134" s="46"/>
      <c r="AM134" s="46"/>
      <c r="AN134" s="46"/>
      <c r="AO134" s="46"/>
      <c r="AP134" s="46"/>
      <c r="AQ134" s="46"/>
      <c r="AR134" s="46"/>
      <c r="AS134" s="46"/>
      <c r="AT134" s="46"/>
      <c r="AU134" s="46"/>
      <c r="AX134" s="46"/>
      <c r="AY134" s="46"/>
      <c r="AZ134" s="46"/>
    </row>
  </sheetData>
  <sheetProtection algorithmName="SHA-512" hashValue="TsT852E/AI0BBXQsD+Sit6lFBA6jJkZpbXklz2kgETaY3oT99wHufV71GSlYaBO3iMDaztxi0MGSVpL4JDFu5g==" saltValue="OPmgzweVDdV3oyEoNUyDpA==" spinCount="100000" sheet="1" objects="1" scenarios="1"/>
  <phoneticPr fontId="4" type="noConversion"/>
  <pageMargins left="0.70866141732283472" right="0.70866141732283472" top="0.74803149606299213" bottom="0.74803149606299213" header="0.31496062992125984" footer="0.31496062992125984"/>
  <pageSetup paperSize="9" orientation="portrait" r:id="rId1"/>
  <headerFooter>
    <oddHeader>&amp;L&amp;"arial"&amp;10&amp;K737373 ADNOC Classification: Public&amp;1#_x000D_</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8173D1-DD92-42DC-862F-698C607DFF77}">
  <sheetPr>
    <pageSetUpPr autoPageBreaks="0"/>
  </sheetPr>
  <dimension ref="B1:BI172"/>
  <sheetViews>
    <sheetView showGridLines="0" zoomScale="120" zoomScaleNormal="120" workbookViewId="0">
      <pane xSplit="2" ySplit="7" topLeftCell="AU8" activePane="bottomRight" state="frozen"/>
      <selection pane="topRight" activeCell="C1" sqref="C1"/>
      <selection pane="bottomLeft" activeCell="A8" sqref="A8"/>
      <selection pane="bottomRight" activeCell="B1" sqref="B1"/>
    </sheetView>
  </sheetViews>
  <sheetFormatPr defaultColWidth="9.59765625" defaultRowHeight="12.75" x14ac:dyDescent="0.2"/>
  <cols>
    <col min="1" max="1" width="3" style="6" customWidth="1"/>
    <col min="2" max="2" width="81" style="6" customWidth="1"/>
    <col min="3" max="4" width="13" style="6" hidden="1" customWidth="1"/>
    <col min="5" max="9" width="13" style="6" customWidth="1"/>
    <col min="10" max="11" width="13" style="82" customWidth="1"/>
    <col min="12" max="12" width="13" style="6" customWidth="1"/>
    <col min="13" max="17" width="11" style="7" hidden="1" customWidth="1"/>
    <col min="18" max="52" width="13" style="6" customWidth="1"/>
    <col min="53" max="54" width="9.59765625" style="3"/>
    <col min="55" max="55" width="11" style="6" customWidth="1"/>
    <col min="56" max="16384" width="9.59765625" style="6"/>
  </cols>
  <sheetData>
    <row r="1" spans="2:56" x14ac:dyDescent="0.2">
      <c r="B1" s="4" t="s">
        <v>303</v>
      </c>
      <c r="J1" s="6"/>
      <c r="K1" s="6"/>
      <c r="R1" s="7"/>
      <c r="BC1" s="3"/>
      <c r="BD1" s="3"/>
    </row>
    <row r="2" spans="2:56" x14ac:dyDescent="0.2">
      <c r="J2" s="6"/>
      <c r="K2" s="6"/>
      <c r="R2" s="7"/>
      <c r="BC2" s="3"/>
      <c r="BD2" s="3"/>
    </row>
    <row r="3" spans="2:56" ht="18.75" x14ac:dyDescent="0.25">
      <c r="B3" s="15" t="s">
        <v>200</v>
      </c>
      <c r="J3" s="6"/>
      <c r="K3" s="6"/>
      <c r="R3" s="7"/>
      <c r="BC3" s="3"/>
      <c r="BD3" s="3"/>
    </row>
    <row r="4" spans="2:56" ht="24.95" customHeight="1" thickBot="1" x14ac:dyDescent="0.25">
      <c r="B4" s="17"/>
      <c r="C4" s="17"/>
      <c r="D4" s="17"/>
      <c r="E4" s="17"/>
      <c r="F4" s="17"/>
      <c r="G4" s="17"/>
      <c r="H4" s="17"/>
      <c r="I4" s="17"/>
      <c r="J4" s="17"/>
      <c r="K4" s="17"/>
      <c r="L4" s="17"/>
      <c r="R4" s="7"/>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c r="AZ4" s="17"/>
      <c r="BC4" s="3"/>
      <c r="BD4" s="3"/>
    </row>
    <row r="5" spans="2:56" s="8" customFormat="1" ht="14.1" customHeight="1" x14ac:dyDescent="0.2">
      <c r="M5" s="9"/>
      <c r="N5" s="9"/>
      <c r="O5" s="9"/>
      <c r="P5" s="9"/>
      <c r="Q5" s="9"/>
      <c r="R5" s="9"/>
      <c r="S5" s="5"/>
    </row>
    <row r="6" spans="2:56" ht="14.1" customHeight="1" x14ac:dyDescent="0.2">
      <c r="B6" s="99" t="s">
        <v>42</v>
      </c>
      <c r="C6" s="73"/>
      <c r="D6" s="73"/>
      <c r="E6" s="73"/>
      <c r="F6" s="73"/>
      <c r="G6" s="73"/>
      <c r="H6" s="73"/>
      <c r="I6" s="73"/>
      <c r="J6" s="74"/>
      <c r="K6" s="74"/>
      <c r="L6" s="73"/>
      <c r="M6" s="26"/>
      <c r="N6" s="26"/>
      <c r="O6" s="26"/>
      <c r="P6" s="26"/>
      <c r="Q6" s="26"/>
      <c r="R6" s="5"/>
      <c r="S6" s="73"/>
      <c r="T6" s="73"/>
      <c r="U6" s="73"/>
      <c r="V6" s="73"/>
      <c r="W6" s="73"/>
      <c r="X6" s="73"/>
      <c r="Y6" s="73"/>
      <c r="Z6" s="73"/>
      <c r="AA6" s="73"/>
      <c r="AB6" s="73"/>
      <c r="AC6" s="73"/>
      <c r="AD6" s="73"/>
      <c r="AE6" s="73"/>
      <c r="AF6" s="73"/>
      <c r="AG6" s="73"/>
      <c r="AH6" s="73"/>
      <c r="AI6" s="73"/>
      <c r="AJ6" s="73"/>
      <c r="AK6" s="73"/>
      <c r="AL6" s="73"/>
      <c r="AM6" s="73"/>
      <c r="AN6" s="73"/>
      <c r="AO6" s="73"/>
      <c r="AP6" s="73"/>
      <c r="AQ6" s="73"/>
      <c r="AR6" s="73"/>
      <c r="AS6" s="73"/>
      <c r="AT6" s="73"/>
      <c r="AU6" s="73"/>
      <c r="AV6" s="73"/>
      <c r="AW6" s="73"/>
      <c r="AX6" s="73"/>
      <c r="AY6" s="73"/>
      <c r="AZ6" s="73"/>
      <c r="BC6" s="73"/>
    </row>
    <row r="7" spans="2:56" s="8" customFormat="1" ht="14.1" customHeight="1" x14ac:dyDescent="0.2">
      <c r="B7" s="18" t="s">
        <v>13</v>
      </c>
      <c r="C7" s="19"/>
      <c r="D7" s="19"/>
      <c r="E7" s="19">
        <v>2018</v>
      </c>
      <c r="F7" s="19">
        <v>2019</v>
      </c>
      <c r="G7" s="19">
        <v>2020</v>
      </c>
      <c r="H7" s="19">
        <v>2021</v>
      </c>
      <c r="I7" s="19">
        <v>2022</v>
      </c>
      <c r="J7" s="19">
        <v>2023</v>
      </c>
      <c r="K7" s="19">
        <v>2024</v>
      </c>
      <c r="L7" s="192">
        <v>2025</v>
      </c>
      <c r="M7" s="58"/>
      <c r="N7" s="58"/>
      <c r="O7" s="58"/>
      <c r="P7" s="5"/>
      <c r="Q7" s="5"/>
      <c r="R7" s="5"/>
      <c r="S7" s="22" t="s">
        <v>14</v>
      </c>
      <c r="T7" s="20" t="s">
        <v>15</v>
      </c>
      <c r="U7" s="20" t="s">
        <v>16</v>
      </c>
      <c r="V7" s="20" t="s">
        <v>17</v>
      </c>
      <c r="W7" s="22" t="s">
        <v>18</v>
      </c>
      <c r="X7" s="20" t="s">
        <v>19</v>
      </c>
      <c r="Y7" s="20" t="s">
        <v>20</v>
      </c>
      <c r="Z7" s="23" t="s">
        <v>21</v>
      </c>
      <c r="AA7" s="20" t="s">
        <v>22</v>
      </c>
      <c r="AB7" s="20" t="s">
        <v>23</v>
      </c>
      <c r="AC7" s="20" t="s">
        <v>24</v>
      </c>
      <c r="AD7" s="20" t="s">
        <v>25</v>
      </c>
      <c r="AE7" s="22" t="s">
        <v>26</v>
      </c>
      <c r="AF7" s="20" t="s">
        <v>27</v>
      </c>
      <c r="AG7" s="20" t="s">
        <v>28</v>
      </c>
      <c r="AH7" s="23" t="s">
        <v>29</v>
      </c>
      <c r="AI7" s="20" t="s">
        <v>30</v>
      </c>
      <c r="AJ7" s="20" t="s">
        <v>31</v>
      </c>
      <c r="AK7" s="20" t="s">
        <v>32</v>
      </c>
      <c r="AL7" s="20" t="s">
        <v>33</v>
      </c>
      <c r="AM7" s="22" t="s">
        <v>34</v>
      </c>
      <c r="AN7" s="20" t="s">
        <v>35</v>
      </c>
      <c r="AO7" s="20" t="s">
        <v>36</v>
      </c>
      <c r="AP7" s="23" t="s">
        <v>37</v>
      </c>
      <c r="AQ7" s="20" t="s">
        <v>38</v>
      </c>
      <c r="AR7" s="20" t="s">
        <v>39</v>
      </c>
      <c r="AS7" s="20" t="s">
        <v>40</v>
      </c>
      <c r="AT7" s="23" t="s">
        <v>41</v>
      </c>
      <c r="AU7" s="20" t="s">
        <v>263</v>
      </c>
      <c r="AV7" s="20" t="s">
        <v>273</v>
      </c>
      <c r="AW7" s="20" t="s">
        <v>292</v>
      </c>
      <c r="AX7" s="23" t="s">
        <v>297</v>
      </c>
      <c r="AY7" s="20" t="s">
        <v>299</v>
      </c>
      <c r="AZ7" s="20" t="s">
        <v>304</v>
      </c>
      <c r="BA7" s="3"/>
      <c r="BB7" s="3"/>
      <c r="BC7" s="3"/>
    </row>
    <row r="8" spans="2:56" ht="14.1" customHeight="1" x14ac:dyDescent="0.2">
      <c r="B8" s="5" t="s">
        <v>201</v>
      </c>
      <c r="C8" s="75"/>
      <c r="D8" s="75"/>
      <c r="E8" s="75">
        <v>15924.183649999997</v>
      </c>
      <c r="F8" s="75">
        <v>14537</v>
      </c>
      <c r="G8" s="75">
        <v>11346</v>
      </c>
      <c r="H8" s="75">
        <v>14915.983623870001</v>
      </c>
      <c r="I8" s="75">
        <v>21458</v>
      </c>
      <c r="J8" s="76">
        <v>23216.77512705051</v>
      </c>
      <c r="K8" s="76">
        <v>23798.662</v>
      </c>
      <c r="L8" s="146">
        <v>24580.725878495185</v>
      </c>
      <c r="M8" s="26"/>
      <c r="N8" s="26"/>
      <c r="O8" s="26"/>
      <c r="P8" s="26"/>
      <c r="Q8" s="26"/>
      <c r="R8" s="5"/>
      <c r="S8" s="145">
        <v>3691.3562654500001</v>
      </c>
      <c r="T8" s="75">
        <v>4066.2410309200004</v>
      </c>
      <c r="U8" s="75">
        <v>4020.4431873599974</v>
      </c>
      <c r="V8" s="75">
        <v>4146.1431662699997</v>
      </c>
      <c r="W8" s="145">
        <v>3256</v>
      </c>
      <c r="X8" s="75">
        <v>3810</v>
      </c>
      <c r="Y8" s="75">
        <v>3698</v>
      </c>
      <c r="Z8" s="146">
        <v>3773</v>
      </c>
      <c r="AA8" s="75">
        <v>3445</v>
      </c>
      <c r="AB8" s="75">
        <v>2033</v>
      </c>
      <c r="AC8" s="75">
        <v>2915</v>
      </c>
      <c r="AD8" s="75">
        <v>2951</v>
      </c>
      <c r="AE8" s="145">
        <v>2947</v>
      </c>
      <c r="AF8" s="75">
        <v>3523</v>
      </c>
      <c r="AG8" s="75">
        <v>3910.1753852900001</v>
      </c>
      <c r="AH8" s="146">
        <v>4535</v>
      </c>
      <c r="AI8" s="75">
        <v>4600</v>
      </c>
      <c r="AJ8" s="75">
        <v>5718</v>
      </c>
      <c r="AK8" s="75">
        <v>5842</v>
      </c>
      <c r="AL8" s="75">
        <v>5297</v>
      </c>
      <c r="AM8" s="145">
        <v>5259.7794421225371</v>
      </c>
      <c r="AN8" s="75">
        <v>5648.4880575695024</v>
      </c>
      <c r="AO8" s="75">
        <v>6025.8946429352018</v>
      </c>
      <c r="AP8" s="146">
        <v>6282.6129844232737</v>
      </c>
      <c r="AQ8" s="75">
        <v>5768.016346796916</v>
      </c>
      <c r="AR8" s="75">
        <v>6055.8178382702044</v>
      </c>
      <c r="AS8" s="75">
        <v>6051.5065034752361</v>
      </c>
      <c r="AT8" s="146">
        <v>5923.3213114576438</v>
      </c>
      <c r="AU8" s="75">
        <v>5693.3654253387731</v>
      </c>
      <c r="AV8" s="75">
        <v>5917.1774528746455</v>
      </c>
      <c r="AW8" s="75">
        <v>6315.3738104175691</v>
      </c>
      <c r="AX8" s="146">
        <v>6654.8091898641969</v>
      </c>
      <c r="AY8" s="75">
        <v>5968.1431530644113</v>
      </c>
      <c r="AZ8" s="75">
        <v>8128.9270768775923</v>
      </c>
    </row>
    <row r="9" spans="2:56" ht="14.1" customHeight="1" x14ac:dyDescent="0.2">
      <c r="B9" s="5"/>
      <c r="C9" s="63"/>
      <c r="D9" s="63"/>
      <c r="E9" s="63"/>
      <c r="F9" s="63"/>
      <c r="G9" s="63"/>
      <c r="H9" s="63"/>
      <c r="I9" s="63"/>
      <c r="J9" s="77"/>
      <c r="K9" s="77"/>
      <c r="L9" s="148"/>
      <c r="M9" s="26"/>
      <c r="N9" s="26"/>
      <c r="O9" s="26"/>
      <c r="P9" s="26"/>
      <c r="Q9" s="26"/>
      <c r="R9" s="5"/>
      <c r="S9" s="147"/>
      <c r="T9" s="63"/>
      <c r="U9" s="63"/>
      <c r="V9" s="63"/>
      <c r="W9" s="147"/>
      <c r="X9" s="63"/>
      <c r="Y9" s="63"/>
      <c r="Z9" s="148"/>
      <c r="AA9" s="63"/>
      <c r="AB9" s="63"/>
      <c r="AC9" s="63"/>
      <c r="AD9" s="63"/>
      <c r="AE9" s="147"/>
      <c r="AF9" s="63"/>
      <c r="AG9" s="63"/>
      <c r="AH9" s="148"/>
      <c r="AI9" s="63"/>
      <c r="AJ9" s="63"/>
      <c r="AK9" s="63"/>
      <c r="AL9" s="63"/>
      <c r="AM9" s="147"/>
      <c r="AN9" s="63"/>
      <c r="AO9" s="63"/>
      <c r="AP9" s="148"/>
      <c r="AQ9" s="63"/>
      <c r="AR9" s="63"/>
      <c r="AS9" s="63"/>
      <c r="AT9" s="148"/>
      <c r="AU9" s="63"/>
      <c r="AV9" s="63"/>
      <c r="AW9" s="63"/>
      <c r="AX9" s="148"/>
      <c r="AY9" s="63"/>
      <c r="AZ9" s="63"/>
    </row>
    <row r="10" spans="2:56" ht="14.1" customHeight="1" x14ac:dyDescent="0.2">
      <c r="B10" s="30" t="s">
        <v>202</v>
      </c>
      <c r="C10" s="60"/>
      <c r="D10" s="60"/>
      <c r="E10" s="60">
        <v>14819.176493339999</v>
      </c>
      <c r="F10" s="32">
        <v>13408</v>
      </c>
      <c r="G10" s="32">
        <v>10466</v>
      </c>
      <c r="H10" s="32">
        <v>13823.009613470002</v>
      </c>
      <c r="I10" s="32">
        <v>20308</v>
      </c>
      <c r="J10" s="78">
        <v>21814.01447690494</v>
      </c>
      <c r="K10" s="78">
        <v>22223.252</v>
      </c>
      <c r="L10" s="109">
        <v>22796.983659189755</v>
      </c>
      <c r="M10" s="31"/>
      <c r="N10" s="31"/>
      <c r="O10" s="31"/>
      <c r="P10" s="31"/>
      <c r="Q10" s="31"/>
      <c r="R10" s="30"/>
      <c r="S10" s="149">
        <v>3471.5624242700001</v>
      </c>
      <c r="T10" s="60">
        <v>3821.1410309200005</v>
      </c>
      <c r="U10" s="60">
        <v>3706.8204753099994</v>
      </c>
      <c r="V10" s="60">
        <v>3819.6525628399995</v>
      </c>
      <c r="W10" s="108">
        <v>2981</v>
      </c>
      <c r="X10" s="32">
        <v>3533</v>
      </c>
      <c r="Y10" s="32">
        <v>3411</v>
      </c>
      <c r="Z10" s="109">
        <v>3483</v>
      </c>
      <c r="AA10" s="32">
        <v>3185</v>
      </c>
      <c r="AB10" s="32">
        <v>1871</v>
      </c>
      <c r="AC10" s="32">
        <v>2681</v>
      </c>
      <c r="AD10" s="32">
        <v>2729</v>
      </c>
      <c r="AE10" s="108">
        <v>2694</v>
      </c>
      <c r="AF10" s="32">
        <v>3241</v>
      </c>
      <c r="AG10" s="32">
        <v>3642</v>
      </c>
      <c r="AH10" s="109">
        <v>4246</v>
      </c>
      <c r="AI10" s="32">
        <v>4316</v>
      </c>
      <c r="AJ10" s="32">
        <v>5447</v>
      </c>
      <c r="AK10" s="32">
        <v>5560</v>
      </c>
      <c r="AL10" s="32">
        <v>4985</v>
      </c>
      <c r="AM10" s="108">
        <v>4936.913117970239</v>
      </c>
      <c r="AN10" s="32">
        <v>5308.5083537544242</v>
      </c>
      <c r="AO10" s="32">
        <v>5671.7138022269128</v>
      </c>
      <c r="AP10" s="109">
        <v>5896.8792029533679</v>
      </c>
      <c r="AQ10" s="32">
        <v>5401.8080868432698</v>
      </c>
      <c r="AR10" s="32">
        <v>5671.0350100225487</v>
      </c>
      <c r="AS10" s="32">
        <v>5661.8941757172888</v>
      </c>
      <c r="AT10" s="109">
        <v>5488.514727416893</v>
      </c>
      <c r="AU10" s="32">
        <v>5289.5911349136331</v>
      </c>
      <c r="AV10" s="32">
        <v>5482.4468295842526</v>
      </c>
      <c r="AW10" s="32">
        <v>5870.5383297105618</v>
      </c>
      <c r="AX10" s="109">
        <v>6154.5542849813064</v>
      </c>
      <c r="AY10" s="32">
        <v>5522.3469246636896</v>
      </c>
      <c r="AZ10" s="32">
        <v>7647.6223441326265</v>
      </c>
    </row>
    <row r="11" spans="2:56" ht="14.1" customHeight="1" x14ac:dyDescent="0.2">
      <c r="B11" s="30"/>
      <c r="C11" s="60"/>
      <c r="D11" s="60"/>
      <c r="E11" s="60"/>
      <c r="F11" s="32"/>
      <c r="G11" s="32"/>
      <c r="H11" s="32"/>
      <c r="I11" s="32"/>
      <c r="J11" s="78"/>
      <c r="K11" s="78"/>
      <c r="L11" s="109"/>
      <c r="M11" s="31"/>
      <c r="N11" s="31"/>
      <c r="O11" s="31"/>
      <c r="P11" s="31"/>
      <c r="Q11" s="31"/>
      <c r="R11" s="30"/>
      <c r="S11" s="149"/>
      <c r="T11" s="60"/>
      <c r="U11" s="60"/>
      <c r="V11" s="60"/>
      <c r="W11" s="108"/>
      <c r="X11" s="32"/>
      <c r="Y11" s="32"/>
      <c r="Z11" s="109"/>
      <c r="AA11" s="32"/>
      <c r="AB11" s="32"/>
      <c r="AC11" s="32"/>
      <c r="AD11" s="32"/>
      <c r="AE11" s="108"/>
      <c r="AF11" s="32"/>
      <c r="AG11" s="32"/>
      <c r="AH11" s="109"/>
      <c r="AI11" s="32"/>
      <c r="AJ11" s="32"/>
      <c r="AK11" s="32"/>
      <c r="AL11" s="32"/>
      <c r="AM11" s="108"/>
      <c r="AN11" s="32"/>
      <c r="AO11" s="32"/>
      <c r="AP11" s="109"/>
      <c r="AQ11" s="32"/>
      <c r="AR11" s="32"/>
      <c r="AS11" s="32"/>
      <c r="AT11" s="109"/>
      <c r="AU11" s="32"/>
      <c r="AV11" s="32"/>
      <c r="AW11" s="32"/>
      <c r="AX11" s="109"/>
      <c r="AY11" s="32"/>
      <c r="AZ11" s="32"/>
      <c r="BC11" s="60"/>
    </row>
    <row r="12" spans="2:56" ht="14.1" customHeight="1" x14ac:dyDescent="0.2">
      <c r="B12" s="30" t="s">
        <v>203</v>
      </c>
      <c r="C12" s="60"/>
      <c r="D12" s="60"/>
      <c r="E12" s="60">
        <v>1105.0071566599979</v>
      </c>
      <c r="F12" s="32">
        <v>1129</v>
      </c>
      <c r="G12" s="32">
        <v>880</v>
      </c>
      <c r="H12" s="32">
        <v>1092.9740104000002</v>
      </c>
      <c r="I12" s="32">
        <v>1150</v>
      </c>
      <c r="J12" s="78">
        <v>1402.7606501455716</v>
      </c>
      <c r="K12" s="78">
        <v>1575.41</v>
      </c>
      <c r="L12" s="109">
        <v>1783.742219305431</v>
      </c>
      <c r="M12" s="31"/>
      <c r="N12" s="31"/>
      <c r="O12" s="31"/>
      <c r="P12" s="31"/>
      <c r="Q12" s="31"/>
      <c r="R12" s="30"/>
      <c r="S12" s="149">
        <v>219.79384118000002</v>
      </c>
      <c r="T12" s="60">
        <v>245.10000000000002</v>
      </c>
      <c r="U12" s="60">
        <v>313.6227120499978</v>
      </c>
      <c r="V12" s="60">
        <v>326.49060343000002</v>
      </c>
      <c r="W12" s="108">
        <v>275</v>
      </c>
      <c r="X12" s="32">
        <v>277</v>
      </c>
      <c r="Y12" s="32">
        <v>287</v>
      </c>
      <c r="Z12" s="109">
        <v>290</v>
      </c>
      <c r="AA12" s="32">
        <v>260</v>
      </c>
      <c r="AB12" s="32">
        <v>162</v>
      </c>
      <c r="AC12" s="32">
        <v>234</v>
      </c>
      <c r="AD12" s="32">
        <v>222</v>
      </c>
      <c r="AE12" s="108">
        <v>253</v>
      </c>
      <c r="AF12" s="32">
        <v>282</v>
      </c>
      <c r="AG12" s="32">
        <v>268.17538529000024</v>
      </c>
      <c r="AH12" s="109">
        <v>289</v>
      </c>
      <c r="AI12" s="32">
        <v>284</v>
      </c>
      <c r="AJ12" s="32">
        <v>271</v>
      </c>
      <c r="AK12" s="32">
        <v>282</v>
      </c>
      <c r="AL12" s="32">
        <v>312</v>
      </c>
      <c r="AM12" s="108">
        <v>322.86632415229775</v>
      </c>
      <c r="AN12" s="32">
        <v>339.97970381507861</v>
      </c>
      <c r="AO12" s="32">
        <v>354.18084070828917</v>
      </c>
      <c r="AP12" s="109">
        <v>385.73378146990609</v>
      </c>
      <c r="AQ12" s="32">
        <v>366.20825995364601</v>
      </c>
      <c r="AR12" s="32">
        <v>384.78282824765586</v>
      </c>
      <c r="AS12" s="32">
        <v>389.61232775794724</v>
      </c>
      <c r="AT12" s="109">
        <v>434.80658404075092</v>
      </c>
      <c r="AU12" s="32">
        <v>403.77429042513967</v>
      </c>
      <c r="AV12" s="32">
        <v>434.73062329039271</v>
      </c>
      <c r="AW12" s="32">
        <v>444.83548070700766</v>
      </c>
      <c r="AX12" s="109">
        <v>500.2549048828908</v>
      </c>
      <c r="AY12" s="32">
        <v>445.79622840072182</v>
      </c>
      <c r="AZ12" s="32">
        <v>481.30473274496569</v>
      </c>
      <c r="BC12" s="60"/>
    </row>
    <row r="13" spans="2:56" ht="14.1" customHeight="1" x14ac:dyDescent="0.2">
      <c r="B13" s="79" t="s">
        <v>204</v>
      </c>
      <c r="C13" s="60"/>
      <c r="D13" s="60"/>
      <c r="E13" s="60">
        <v>676.45815986999776</v>
      </c>
      <c r="F13" s="32">
        <v>801</v>
      </c>
      <c r="G13" s="32">
        <v>608</v>
      </c>
      <c r="H13" s="32">
        <v>669</v>
      </c>
      <c r="I13" s="32">
        <v>735</v>
      </c>
      <c r="J13" s="78">
        <v>850.03220268122857</v>
      </c>
      <c r="K13" s="78">
        <v>943.07071400354948</v>
      </c>
      <c r="L13" s="109">
        <v>1059.3463646379735</v>
      </c>
      <c r="M13" s="80"/>
      <c r="N13" s="80"/>
      <c r="O13" s="80"/>
      <c r="P13" s="80"/>
      <c r="Q13" s="80"/>
      <c r="R13" s="79"/>
      <c r="S13" s="149">
        <v>149.47378886999999</v>
      </c>
      <c r="T13" s="32">
        <v>161.02424175000002</v>
      </c>
      <c r="U13" s="32">
        <v>172.9444418299978</v>
      </c>
      <c r="V13" s="32">
        <v>193.01568741999998</v>
      </c>
      <c r="W13" s="108">
        <v>197</v>
      </c>
      <c r="X13" s="32">
        <v>197</v>
      </c>
      <c r="Y13" s="32">
        <v>204</v>
      </c>
      <c r="Z13" s="109">
        <v>204</v>
      </c>
      <c r="AA13" s="32">
        <v>184</v>
      </c>
      <c r="AB13" s="32">
        <v>125</v>
      </c>
      <c r="AC13" s="32">
        <v>155</v>
      </c>
      <c r="AD13" s="32">
        <v>144</v>
      </c>
      <c r="AE13" s="108">
        <v>154</v>
      </c>
      <c r="AF13" s="32">
        <v>158</v>
      </c>
      <c r="AG13" s="32">
        <v>168.92477550000001</v>
      </c>
      <c r="AH13" s="109">
        <v>188</v>
      </c>
      <c r="AI13" s="32">
        <v>180</v>
      </c>
      <c r="AJ13" s="32">
        <v>169</v>
      </c>
      <c r="AK13" s="32">
        <v>179.78364573933058</v>
      </c>
      <c r="AL13" s="32">
        <v>207</v>
      </c>
      <c r="AM13" s="108">
        <v>200.99028479003721</v>
      </c>
      <c r="AN13" s="32">
        <v>206.96626950128245</v>
      </c>
      <c r="AO13" s="32">
        <v>207.8087314714771</v>
      </c>
      <c r="AP13" s="109">
        <v>234.26691691843183</v>
      </c>
      <c r="AQ13" s="32">
        <v>218.57330884573065</v>
      </c>
      <c r="AR13" s="32">
        <v>233.62083264494933</v>
      </c>
      <c r="AS13" s="32">
        <v>232.38075671805069</v>
      </c>
      <c r="AT13" s="109">
        <v>258.49581579481872</v>
      </c>
      <c r="AU13" s="32">
        <v>236.385699817664</v>
      </c>
      <c r="AV13" s="32">
        <v>263.80332989357066</v>
      </c>
      <c r="AW13" s="32">
        <v>260.16759844134668</v>
      </c>
      <c r="AX13" s="109">
        <v>298.98973648539197</v>
      </c>
      <c r="AY13" s="32">
        <v>255.41189604040545</v>
      </c>
      <c r="AZ13" s="32">
        <v>278.91553433594663</v>
      </c>
      <c r="BC13" s="60"/>
    </row>
    <row r="14" spans="2:56" ht="14.1" customHeight="1" x14ac:dyDescent="0.2">
      <c r="B14" s="8"/>
      <c r="C14" s="63"/>
      <c r="D14" s="63"/>
      <c r="E14" s="63"/>
      <c r="F14" s="63"/>
      <c r="G14" s="63"/>
      <c r="H14" s="63"/>
      <c r="I14" s="63"/>
      <c r="J14" s="77"/>
      <c r="K14" s="77"/>
      <c r="L14" s="148"/>
      <c r="M14" s="9"/>
      <c r="N14" s="9"/>
      <c r="O14" s="9"/>
      <c r="P14" s="9"/>
      <c r="Q14" s="9"/>
      <c r="R14" s="8"/>
      <c r="S14" s="147"/>
      <c r="T14" s="63"/>
      <c r="U14" s="63"/>
      <c r="V14" s="63"/>
      <c r="W14" s="147"/>
      <c r="X14" s="63"/>
      <c r="Y14" s="63"/>
      <c r="Z14" s="148"/>
      <c r="AA14" s="63"/>
      <c r="AB14" s="63"/>
      <c r="AC14" s="63"/>
      <c r="AD14" s="63"/>
      <c r="AE14" s="147"/>
      <c r="AF14" s="63"/>
      <c r="AG14" s="63"/>
      <c r="AH14" s="148"/>
      <c r="AI14" s="63"/>
      <c r="AJ14" s="63"/>
      <c r="AK14" s="63"/>
      <c r="AL14" s="63"/>
      <c r="AM14" s="147"/>
      <c r="AN14" s="63"/>
      <c r="AO14" s="63"/>
      <c r="AP14" s="148"/>
      <c r="AQ14" s="63"/>
      <c r="AR14" s="63"/>
      <c r="AS14" s="63"/>
      <c r="AT14" s="148"/>
      <c r="AU14" s="63"/>
      <c r="AV14" s="63"/>
      <c r="AW14" s="63"/>
      <c r="AX14" s="148"/>
      <c r="AY14" s="63"/>
      <c r="AZ14" s="63"/>
      <c r="BC14" s="63"/>
    </row>
    <row r="15" spans="2:56" s="71" customFormat="1" ht="14.1" customHeight="1" x14ac:dyDescent="0.2">
      <c r="B15" s="5" t="s">
        <v>205</v>
      </c>
      <c r="C15" s="63"/>
      <c r="D15" s="63"/>
      <c r="E15" s="63">
        <v>6927.0000000000009</v>
      </c>
      <c r="F15" s="63">
        <v>6800</v>
      </c>
      <c r="G15" s="63">
        <v>4786</v>
      </c>
      <c r="H15" s="63">
        <v>6005.3775895500012</v>
      </c>
      <c r="I15" s="63">
        <v>10653</v>
      </c>
      <c r="J15" s="77">
        <v>11411.758023296899</v>
      </c>
      <c r="K15" s="77">
        <v>11655.054</v>
      </c>
      <c r="L15" s="148">
        <v>11315.881550875103</v>
      </c>
      <c r="M15" s="26"/>
      <c r="N15" s="26"/>
      <c r="O15" s="26"/>
      <c r="P15" s="26"/>
      <c r="Q15" s="26"/>
      <c r="R15" s="5"/>
      <c r="S15" s="147">
        <v>1446</v>
      </c>
      <c r="T15" s="63">
        <v>1722</v>
      </c>
      <c r="U15" s="63">
        <v>1934.3</v>
      </c>
      <c r="V15" s="63">
        <v>1824.7000000000005</v>
      </c>
      <c r="W15" s="147">
        <v>1514</v>
      </c>
      <c r="X15" s="63">
        <v>1694</v>
      </c>
      <c r="Y15" s="63">
        <v>1939</v>
      </c>
      <c r="Z15" s="148">
        <v>1653</v>
      </c>
      <c r="AA15" s="63">
        <v>1494</v>
      </c>
      <c r="AB15" s="63">
        <v>983</v>
      </c>
      <c r="AC15" s="63">
        <v>1115</v>
      </c>
      <c r="AD15" s="63">
        <v>1194</v>
      </c>
      <c r="AE15" s="147">
        <v>1336</v>
      </c>
      <c r="AF15" s="63">
        <v>1494</v>
      </c>
      <c r="AG15" s="63">
        <v>1487.6980369099997</v>
      </c>
      <c r="AH15" s="148">
        <v>1687.4107922100009</v>
      </c>
      <c r="AI15" s="63">
        <v>2136</v>
      </c>
      <c r="AJ15" s="63">
        <v>2919</v>
      </c>
      <c r="AK15" s="63">
        <v>2707.9152994199999</v>
      </c>
      <c r="AL15" s="63">
        <v>2889</v>
      </c>
      <c r="AM15" s="147">
        <v>2738.5588355992518</v>
      </c>
      <c r="AN15" s="63">
        <v>2483.1834928328899</v>
      </c>
      <c r="AO15" s="63">
        <v>2909.0113752666621</v>
      </c>
      <c r="AP15" s="148">
        <v>3281.0043195980952</v>
      </c>
      <c r="AQ15" s="63">
        <v>2981.8942721093158</v>
      </c>
      <c r="AR15" s="63">
        <v>2728.3255165250002</v>
      </c>
      <c r="AS15" s="63">
        <v>3031.4769777320803</v>
      </c>
      <c r="AT15" s="148">
        <v>2913.3572336336047</v>
      </c>
      <c r="AU15" s="63">
        <v>2779.6244541366477</v>
      </c>
      <c r="AV15" s="63">
        <v>2721.2810858633543</v>
      </c>
      <c r="AW15" s="63">
        <v>3010.1627598654031</v>
      </c>
      <c r="AX15" s="148">
        <v>2804.7397910096952</v>
      </c>
      <c r="AY15" s="63">
        <v>2865.4528469355882</v>
      </c>
      <c r="AZ15" s="63">
        <v>5072.3077559151407</v>
      </c>
      <c r="BC15" s="63"/>
    </row>
    <row r="16" spans="2:56" ht="14.1" customHeight="1" x14ac:dyDescent="0.2">
      <c r="B16" s="8" t="s">
        <v>206</v>
      </c>
      <c r="C16" s="60"/>
      <c r="D16" s="60"/>
      <c r="E16" s="60">
        <v>4733.2000000000007</v>
      </c>
      <c r="F16" s="32">
        <v>4739</v>
      </c>
      <c r="G16" s="32">
        <v>3620</v>
      </c>
      <c r="H16" s="32">
        <v>4708.4826228300017</v>
      </c>
      <c r="I16" s="32">
        <v>9603</v>
      </c>
      <c r="J16" s="78">
        <v>9872.2463642110615</v>
      </c>
      <c r="K16" s="78">
        <v>10084.84</v>
      </c>
      <c r="L16" s="109">
        <v>9571.6859887193586</v>
      </c>
      <c r="M16" s="9"/>
      <c r="N16" s="9"/>
      <c r="O16" s="9"/>
      <c r="P16" s="9"/>
      <c r="Q16" s="9"/>
      <c r="R16" s="8"/>
      <c r="S16" s="108">
        <v>946</v>
      </c>
      <c r="T16" s="32">
        <v>1163</v>
      </c>
      <c r="U16" s="32">
        <v>1397.6</v>
      </c>
      <c r="V16" s="32">
        <v>1226.6000000000004</v>
      </c>
      <c r="W16" s="108">
        <v>1029</v>
      </c>
      <c r="X16" s="32">
        <v>1185</v>
      </c>
      <c r="Y16" s="32">
        <v>1377</v>
      </c>
      <c r="Z16" s="109">
        <v>1151</v>
      </c>
      <c r="AA16" s="32">
        <v>1051</v>
      </c>
      <c r="AB16" s="32">
        <v>761</v>
      </c>
      <c r="AC16" s="32">
        <v>871</v>
      </c>
      <c r="AD16" s="32">
        <v>937</v>
      </c>
      <c r="AE16" s="108">
        <v>1049</v>
      </c>
      <c r="AF16" s="32">
        <v>1138</v>
      </c>
      <c r="AG16" s="32">
        <v>1142.2717201699998</v>
      </c>
      <c r="AH16" s="109">
        <v>1379.175192760001</v>
      </c>
      <c r="AI16" s="32">
        <v>1820</v>
      </c>
      <c r="AJ16" s="32">
        <v>2676</v>
      </c>
      <c r="AK16" s="32">
        <v>2478.8177448299998</v>
      </c>
      <c r="AL16" s="32">
        <v>2630</v>
      </c>
      <c r="AM16" s="108">
        <v>2430.3312947398326</v>
      </c>
      <c r="AN16" s="32">
        <v>2100.3226629493315</v>
      </c>
      <c r="AO16" s="32">
        <v>2512.4427151181308</v>
      </c>
      <c r="AP16" s="109">
        <v>2829.1496914037652</v>
      </c>
      <c r="AQ16" s="32">
        <v>2587.4172977605076</v>
      </c>
      <c r="AR16" s="32">
        <v>2356.5064770650001</v>
      </c>
      <c r="AS16" s="32">
        <v>2614.6544284533716</v>
      </c>
      <c r="AT16" s="109">
        <v>2526.2617967211218</v>
      </c>
      <c r="AU16" s="32">
        <v>2390.7728754269892</v>
      </c>
      <c r="AV16" s="32">
        <v>2294.7490252163457</v>
      </c>
      <c r="AW16" s="32">
        <v>2560.8822920505377</v>
      </c>
      <c r="AX16" s="109">
        <v>2325.2083360254828</v>
      </c>
      <c r="AY16" s="32">
        <v>2308.4973196363635</v>
      </c>
      <c r="AZ16" s="32">
        <v>3973.9616255327455</v>
      </c>
      <c r="BC16" s="60"/>
    </row>
    <row r="17" spans="2:60" ht="14.1" customHeight="1" x14ac:dyDescent="0.2">
      <c r="B17" s="8" t="s">
        <v>207</v>
      </c>
      <c r="C17" s="60"/>
      <c r="D17" s="60"/>
      <c r="E17" s="60">
        <v>2193.8000000000002</v>
      </c>
      <c r="F17" s="32">
        <v>2061</v>
      </c>
      <c r="G17" s="32">
        <v>1166</v>
      </c>
      <c r="H17" s="32">
        <v>1296.8949667199997</v>
      </c>
      <c r="I17" s="32">
        <v>1050</v>
      </c>
      <c r="J17" s="78">
        <v>1539.5116590858386</v>
      </c>
      <c r="K17" s="78">
        <v>1570.2139999999999</v>
      </c>
      <c r="L17" s="109">
        <v>1744.1955621557447</v>
      </c>
      <c r="M17" s="9"/>
      <c r="N17" s="9"/>
      <c r="O17" s="9"/>
      <c r="P17" s="9"/>
      <c r="Q17" s="9"/>
      <c r="R17" s="8"/>
      <c r="S17" s="108">
        <v>500</v>
      </c>
      <c r="T17" s="32">
        <v>559</v>
      </c>
      <c r="U17" s="32">
        <v>536.70000000000005</v>
      </c>
      <c r="V17" s="32">
        <v>598.10000000000014</v>
      </c>
      <c r="W17" s="108">
        <v>488</v>
      </c>
      <c r="X17" s="32">
        <v>509</v>
      </c>
      <c r="Y17" s="32">
        <v>561</v>
      </c>
      <c r="Z17" s="109">
        <v>502</v>
      </c>
      <c r="AA17" s="32">
        <v>443</v>
      </c>
      <c r="AB17" s="32">
        <v>222</v>
      </c>
      <c r="AC17" s="32">
        <v>244</v>
      </c>
      <c r="AD17" s="32">
        <v>257</v>
      </c>
      <c r="AE17" s="108">
        <v>287</v>
      </c>
      <c r="AF17" s="32">
        <v>356</v>
      </c>
      <c r="AG17" s="32">
        <v>345.42631673999989</v>
      </c>
      <c r="AH17" s="109">
        <v>308.23559944999988</v>
      </c>
      <c r="AI17" s="32">
        <v>316</v>
      </c>
      <c r="AJ17" s="32">
        <v>243</v>
      </c>
      <c r="AK17" s="32">
        <v>229.09755458999999</v>
      </c>
      <c r="AL17" s="32">
        <v>259</v>
      </c>
      <c r="AM17" s="108">
        <v>308.22754085941898</v>
      </c>
      <c r="AN17" s="32">
        <v>382.86082988355821</v>
      </c>
      <c r="AO17" s="32">
        <v>396.56866014853136</v>
      </c>
      <c r="AP17" s="109">
        <v>451.85462819432985</v>
      </c>
      <c r="AQ17" s="32">
        <v>394.47697434880831</v>
      </c>
      <c r="AR17" s="32">
        <v>371.81903945999989</v>
      </c>
      <c r="AS17" s="32">
        <v>416.82254927870861</v>
      </c>
      <c r="AT17" s="109">
        <v>387.09543691248308</v>
      </c>
      <c r="AU17" s="32">
        <v>388.85157870965838</v>
      </c>
      <c r="AV17" s="32">
        <v>426.53206064700856</v>
      </c>
      <c r="AW17" s="32">
        <v>449.28046781486552</v>
      </c>
      <c r="AX17" s="109">
        <v>479.53145498421247</v>
      </c>
      <c r="AY17" s="32">
        <v>556.95552729922497</v>
      </c>
      <c r="AZ17" s="32">
        <v>1098.3461303823947</v>
      </c>
      <c r="BC17" s="60"/>
    </row>
    <row r="18" spans="2:60" ht="14.1" customHeight="1" x14ac:dyDescent="0.2">
      <c r="B18" s="8"/>
      <c r="C18" s="60"/>
      <c r="D18" s="60"/>
      <c r="E18" s="60"/>
      <c r="F18" s="60"/>
      <c r="G18" s="60"/>
      <c r="H18" s="60"/>
      <c r="I18" s="60"/>
      <c r="J18" s="81"/>
      <c r="K18" s="81"/>
      <c r="L18" s="150"/>
      <c r="M18" s="9"/>
      <c r="N18" s="9"/>
      <c r="O18" s="9"/>
      <c r="P18" s="9"/>
      <c r="Q18" s="9"/>
      <c r="R18" s="8"/>
      <c r="S18" s="149"/>
      <c r="T18" s="60"/>
      <c r="U18" s="60"/>
      <c r="V18" s="60"/>
      <c r="W18" s="149"/>
      <c r="X18" s="60"/>
      <c r="Y18" s="60"/>
      <c r="Z18" s="150"/>
      <c r="AA18" s="60"/>
      <c r="AB18" s="60"/>
      <c r="AC18" s="60"/>
      <c r="AD18" s="60"/>
      <c r="AE18" s="149"/>
      <c r="AF18" s="60"/>
      <c r="AG18" s="60"/>
      <c r="AH18" s="150"/>
      <c r="AI18" s="60"/>
      <c r="AJ18" s="60"/>
      <c r="AK18" s="60"/>
      <c r="AL18" s="60"/>
      <c r="AM18" s="149"/>
      <c r="AN18" s="60"/>
      <c r="AO18" s="60"/>
      <c r="AP18" s="150"/>
      <c r="AQ18" s="60"/>
      <c r="AR18" s="60"/>
      <c r="AS18" s="60"/>
      <c r="AT18" s="150"/>
      <c r="AU18" s="60"/>
      <c r="AV18" s="60"/>
      <c r="AW18" s="60"/>
      <c r="AX18" s="150"/>
      <c r="AY18" s="60"/>
      <c r="AZ18" s="60"/>
      <c r="BC18" s="60"/>
    </row>
    <row r="19" spans="2:60" s="71" customFormat="1" ht="14.1" customHeight="1" thickBot="1" x14ac:dyDescent="0.25">
      <c r="B19" s="104" t="s">
        <v>208</v>
      </c>
      <c r="C19" s="140"/>
      <c r="D19" s="140"/>
      <c r="E19" s="140">
        <v>22851.183649999999</v>
      </c>
      <c r="F19" s="140">
        <v>21337</v>
      </c>
      <c r="G19" s="140">
        <v>16132</v>
      </c>
      <c r="H19" s="140">
        <v>20921.361213420001</v>
      </c>
      <c r="I19" s="140">
        <v>32111</v>
      </c>
      <c r="J19" s="141">
        <v>34628.533150347408</v>
      </c>
      <c r="K19" s="141">
        <v>35453.716</v>
      </c>
      <c r="L19" s="152">
        <v>35896.607429370284</v>
      </c>
      <c r="M19" s="26"/>
      <c r="N19" s="26"/>
      <c r="O19" s="26"/>
      <c r="P19" s="26"/>
      <c r="Q19" s="26"/>
      <c r="R19" s="5"/>
      <c r="S19" s="151">
        <v>5137.3562654500001</v>
      </c>
      <c r="T19" s="140">
        <v>5788.2410309200004</v>
      </c>
      <c r="U19" s="140">
        <v>5954.7431873599971</v>
      </c>
      <c r="V19" s="140">
        <v>5970.8431662700004</v>
      </c>
      <c r="W19" s="151">
        <v>4770</v>
      </c>
      <c r="X19" s="140">
        <v>5504</v>
      </c>
      <c r="Y19" s="140">
        <v>5637</v>
      </c>
      <c r="Z19" s="152">
        <v>5426</v>
      </c>
      <c r="AA19" s="140">
        <v>4939</v>
      </c>
      <c r="AB19" s="140">
        <v>3016</v>
      </c>
      <c r="AC19" s="140">
        <v>4030</v>
      </c>
      <c r="AD19" s="140">
        <v>4145</v>
      </c>
      <c r="AE19" s="112">
        <v>4282</v>
      </c>
      <c r="AF19" s="105">
        <v>5018</v>
      </c>
      <c r="AG19" s="105">
        <v>5398</v>
      </c>
      <c r="AH19" s="113">
        <v>6222.6858393800012</v>
      </c>
      <c r="AI19" s="105">
        <v>6736</v>
      </c>
      <c r="AJ19" s="105">
        <v>8637</v>
      </c>
      <c r="AK19" s="105">
        <v>8551</v>
      </c>
      <c r="AL19" s="105">
        <v>8186</v>
      </c>
      <c r="AM19" s="112">
        <v>7998.3382777217885</v>
      </c>
      <c r="AN19" s="105">
        <v>8131.6715504023923</v>
      </c>
      <c r="AO19" s="105">
        <v>8934.9060182018657</v>
      </c>
      <c r="AP19" s="113">
        <v>9563.6173040213689</v>
      </c>
      <c r="AQ19" s="105">
        <v>8749.9106189062313</v>
      </c>
      <c r="AR19" s="105">
        <v>8784.1433547952038</v>
      </c>
      <c r="AS19" s="105">
        <v>9082.9834812073168</v>
      </c>
      <c r="AT19" s="113">
        <v>8836.6785450912485</v>
      </c>
      <c r="AU19" s="105">
        <v>8472.9898794754208</v>
      </c>
      <c r="AV19" s="105">
        <v>8638.4585387379993</v>
      </c>
      <c r="AW19" s="105">
        <v>9325.5365702829731</v>
      </c>
      <c r="AX19" s="113">
        <v>9459.548980873893</v>
      </c>
      <c r="AY19" s="105">
        <v>8833.5959999999995</v>
      </c>
      <c r="AZ19" s="105">
        <v>13201.234832792732</v>
      </c>
      <c r="BC19" s="63"/>
      <c r="BD19" s="6"/>
      <c r="BE19" s="6"/>
      <c r="BF19" s="6"/>
      <c r="BG19" s="6"/>
      <c r="BH19" s="6"/>
    </row>
    <row r="20" spans="2:60" ht="14.1" customHeight="1" thickTop="1" x14ac:dyDescent="0.2">
      <c r="V20" s="34"/>
    </row>
    <row r="21" spans="2:60" ht="14.1" customHeight="1" x14ac:dyDescent="0.2">
      <c r="B21" s="100" t="s">
        <v>43</v>
      </c>
      <c r="M21" s="72"/>
      <c r="N21" s="72"/>
      <c r="O21" s="72"/>
      <c r="P21" s="72"/>
      <c r="Q21" s="72"/>
      <c r="R21" s="71"/>
      <c r="V21" s="34"/>
    </row>
    <row r="22" spans="2:60" s="8" customFormat="1" ht="14.1" customHeight="1" x14ac:dyDescent="0.2">
      <c r="B22" s="18" t="s">
        <v>13</v>
      </c>
      <c r="C22" s="19"/>
      <c r="D22" s="19"/>
      <c r="E22" s="19">
        <v>2018</v>
      </c>
      <c r="F22" s="19">
        <v>2019</v>
      </c>
      <c r="G22" s="19">
        <v>2020</v>
      </c>
      <c r="H22" s="19">
        <v>2021</v>
      </c>
      <c r="I22" s="19">
        <v>2022</v>
      </c>
      <c r="J22" s="19">
        <v>2023</v>
      </c>
      <c r="K22" s="19">
        <v>2024</v>
      </c>
      <c r="L22" s="192">
        <v>2025</v>
      </c>
      <c r="M22" s="58"/>
      <c r="N22" s="58"/>
      <c r="O22" s="58"/>
      <c r="P22" s="5"/>
      <c r="Q22" s="5"/>
      <c r="R22" s="5"/>
      <c r="S22" s="22" t="s">
        <v>14</v>
      </c>
      <c r="T22" s="20" t="s">
        <v>15</v>
      </c>
      <c r="U22" s="20" t="s">
        <v>16</v>
      </c>
      <c r="V22" s="20" t="s">
        <v>17</v>
      </c>
      <c r="W22" s="22" t="s">
        <v>18</v>
      </c>
      <c r="X22" s="20" t="s">
        <v>19</v>
      </c>
      <c r="Y22" s="20" t="s">
        <v>20</v>
      </c>
      <c r="Z22" s="23" t="s">
        <v>21</v>
      </c>
      <c r="AA22" s="20" t="s">
        <v>22</v>
      </c>
      <c r="AB22" s="20" t="s">
        <v>23</v>
      </c>
      <c r="AC22" s="20" t="s">
        <v>24</v>
      </c>
      <c r="AD22" s="20" t="s">
        <v>25</v>
      </c>
      <c r="AE22" s="22" t="s">
        <v>26</v>
      </c>
      <c r="AF22" s="20" t="s">
        <v>27</v>
      </c>
      <c r="AG22" s="20" t="s">
        <v>28</v>
      </c>
      <c r="AH22" s="23" t="s">
        <v>29</v>
      </c>
      <c r="AI22" s="20" t="s">
        <v>30</v>
      </c>
      <c r="AJ22" s="20" t="s">
        <v>31</v>
      </c>
      <c r="AK22" s="20" t="s">
        <v>32</v>
      </c>
      <c r="AL22" s="20" t="s">
        <v>33</v>
      </c>
      <c r="AM22" s="22" t="s">
        <v>34</v>
      </c>
      <c r="AN22" s="20" t="s">
        <v>35</v>
      </c>
      <c r="AO22" s="20" t="s">
        <v>36</v>
      </c>
      <c r="AP22" s="23" t="s">
        <v>37</v>
      </c>
      <c r="AQ22" s="20" t="s">
        <v>38</v>
      </c>
      <c r="AR22" s="20" t="s">
        <v>39</v>
      </c>
      <c r="AS22" s="20" t="s">
        <v>40</v>
      </c>
      <c r="AT22" s="23" t="s">
        <v>41</v>
      </c>
      <c r="AU22" s="20" t="s">
        <v>263</v>
      </c>
      <c r="AV22" s="20" t="s">
        <v>273</v>
      </c>
      <c r="AW22" s="20" t="s">
        <v>292</v>
      </c>
      <c r="AX22" s="23" t="s">
        <v>297</v>
      </c>
      <c r="AY22" s="20" t="s">
        <v>299</v>
      </c>
      <c r="AZ22" s="20" t="s">
        <v>304</v>
      </c>
      <c r="BA22" s="3"/>
      <c r="BB22" s="3"/>
      <c r="BC22" s="3"/>
    </row>
    <row r="23" spans="2:60" ht="14.1" customHeight="1" x14ac:dyDescent="0.2">
      <c r="B23" s="5" t="s">
        <v>209</v>
      </c>
      <c r="C23" s="75"/>
      <c r="D23" s="75"/>
      <c r="E23" s="75">
        <v>3528.0165965799997</v>
      </c>
      <c r="F23" s="75">
        <v>3404</v>
      </c>
      <c r="G23" s="75">
        <v>4368</v>
      </c>
      <c r="H23" s="75">
        <v>3546</v>
      </c>
      <c r="I23" s="75">
        <v>4232</v>
      </c>
      <c r="J23" s="76">
        <v>4499.4503644483257</v>
      </c>
      <c r="K23" s="76">
        <v>4704.2854201527953</v>
      </c>
      <c r="L23" s="146">
        <v>5217.2336712801089</v>
      </c>
      <c r="M23" s="26"/>
      <c r="N23" s="26"/>
      <c r="O23" s="26"/>
      <c r="P23" s="26"/>
      <c r="Q23" s="26"/>
      <c r="R23" s="5"/>
      <c r="S23" s="145">
        <v>847.87531999999999</v>
      </c>
      <c r="T23" s="75">
        <v>963.17792530000008</v>
      </c>
      <c r="U23" s="75">
        <v>893.99879940999983</v>
      </c>
      <c r="V23" s="63">
        <v>822.96455186999992</v>
      </c>
      <c r="W23" s="145">
        <v>767</v>
      </c>
      <c r="X23" s="75">
        <v>930</v>
      </c>
      <c r="Y23" s="75">
        <v>821</v>
      </c>
      <c r="Z23" s="146">
        <v>886</v>
      </c>
      <c r="AA23" s="75">
        <v>840</v>
      </c>
      <c r="AB23" s="75">
        <v>988</v>
      </c>
      <c r="AC23" s="75">
        <v>1321</v>
      </c>
      <c r="AD23" s="75">
        <v>1219</v>
      </c>
      <c r="AE23" s="145">
        <v>924</v>
      </c>
      <c r="AF23" s="75">
        <v>859</v>
      </c>
      <c r="AG23" s="75">
        <v>842</v>
      </c>
      <c r="AH23" s="146">
        <v>921</v>
      </c>
      <c r="AI23" s="75">
        <v>1039.5544504652291</v>
      </c>
      <c r="AJ23" s="75">
        <v>1249.813934980109</v>
      </c>
      <c r="AK23" s="75">
        <v>1015</v>
      </c>
      <c r="AL23" s="75">
        <v>928</v>
      </c>
      <c r="AM23" s="145">
        <v>976.35662529421518</v>
      </c>
      <c r="AN23" s="75">
        <v>1077.696217079028</v>
      </c>
      <c r="AO23" s="75">
        <v>1263.1298821859509</v>
      </c>
      <c r="AP23" s="146">
        <v>1182.1676398891314</v>
      </c>
      <c r="AQ23" s="75">
        <v>1141.7980674315891</v>
      </c>
      <c r="AR23" s="75">
        <v>1192.6449059226634</v>
      </c>
      <c r="AS23" s="75">
        <v>1171.6621543521157</v>
      </c>
      <c r="AT23" s="146">
        <v>1198.1802924464273</v>
      </c>
      <c r="AU23" s="75">
        <v>1215.2626016852917</v>
      </c>
      <c r="AV23" s="75">
        <v>1242.6592299174251</v>
      </c>
      <c r="AW23" s="75">
        <v>1334.0514847212371</v>
      </c>
      <c r="AX23" s="146">
        <v>1424.2433668661545</v>
      </c>
      <c r="AY23" s="75">
        <v>1269.6153881983803</v>
      </c>
      <c r="AZ23" s="75">
        <v>1714.1912564401025</v>
      </c>
      <c r="BC23" s="63"/>
    </row>
    <row r="24" spans="2:60" ht="14.1" customHeight="1" x14ac:dyDescent="0.2">
      <c r="B24" s="11" t="s">
        <v>210</v>
      </c>
      <c r="C24" s="88"/>
      <c r="D24" s="88"/>
      <c r="E24" s="88">
        <f t="shared" ref="E24:Q24" si="0">E23/E8</f>
        <v>0.22155086088698808</v>
      </c>
      <c r="F24" s="88">
        <f t="shared" si="0"/>
        <v>0.23416110614294558</v>
      </c>
      <c r="G24" s="88">
        <f t="shared" si="0"/>
        <v>0.38498149127445797</v>
      </c>
      <c r="H24" s="88">
        <f t="shared" si="0"/>
        <v>0.23773155625656142</v>
      </c>
      <c r="I24" s="88">
        <f t="shared" si="0"/>
        <v>0.19722248112592039</v>
      </c>
      <c r="J24" s="89">
        <f t="shared" si="0"/>
        <v>0.19380169467231007</v>
      </c>
      <c r="K24" s="89">
        <f t="shared" si="0"/>
        <v>0.19767016398454648</v>
      </c>
      <c r="L24" s="158">
        <f t="shared" ref="L24" si="1">L23/L8</f>
        <v>0.21224896681527552</v>
      </c>
      <c r="M24" s="84" t="e">
        <f t="shared" si="0"/>
        <v>#DIV/0!</v>
      </c>
      <c r="N24" s="84" t="e">
        <f t="shared" si="0"/>
        <v>#DIV/0!</v>
      </c>
      <c r="O24" s="84" t="e">
        <f t="shared" si="0"/>
        <v>#DIV/0!</v>
      </c>
      <c r="P24" s="84" t="e">
        <f t="shared" si="0"/>
        <v>#DIV/0!</v>
      </c>
      <c r="Q24" s="84" t="e">
        <f t="shared" si="0"/>
        <v>#DIV/0!</v>
      </c>
      <c r="R24" s="11"/>
      <c r="S24" s="157">
        <f t="shared" ref="S24:AT24" si="2">S23/S8</f>
        <v>0.22969208578859254</v>
      </c>
      <c r="T24" s="88">
        <f t="shared" si="2"/>
        <v>0.23687182288898351</v>
      </c>
      <c r="U24" s="88">
        <f t="shared" si="2"/>
        <v>0.2223632464750831</v>
      </c>
      <c r="V24" s="88">
        <f t="shared" si="2"/>
        <v>0.19848917870589708</v>
      </c>
      <c r="W24" s="157">
        <f t="shared" si="2"/>
        <v>0.23556511056511056</v>
      </c>
      <c r="X24" s="88">
        <f t="shared" si="2"/>
        <v>0.24409448818897639</v>
      </c>
      <c r="Y24" s="88">
        <f t="shared" si="2"/>
        <v>0.22201189832341806</v>
      </c>
      <c r="Z24" s="158">
        <f t="shared" si="2"/>
        <v>0.23482639809170422</v>
      </c>
      <c r="AA24" s="88">
        <f t="shared" si="2"/>
        <v>0.24383164005805516</v>
      </c>
      <c r="AB24" s="88">
        <f t="shared" si="2"/>
        <v>0.48598130841121495</v>
      </c>
      <c r="AC24" s="88">
        <f t="shared" si="2"/>
        <v>0.45317324185248714</v>
      </c>
      <c r="AD24" s="88">
        <f t="shared" si="2"/>
        <v>0.41308031175872584</v>
      </c>
      <c r="AE24" s="157">
        <f t="shared" si="2"/>
        <v>0.31353919239904987</v>
      </c>
      <c r="AF24" s="88">
        <f t="shared" si="2"/>
        <v>0.24382628441669033</v>
      </c>
      <c r="AG24" s="88">
        <f t="shared" si="2"/>
        <v>0.21533560954006994</v>
      </c>
      <c r="AH24" s="158">
        <f t="shared" si="2"/>
        <v>0.20308710033076074</v>
      </c>
      <c r="AI24" s="88">
        <f t="shared" si="2"/>
        <v>0.22599009792722372</v>
      </c>
      <c r="AJ24" s="88">
        <f t="shared" si="2"/>
        <v>0.21857536463450666</v>
      </c>
      <c r="AK24" s="88">
        <f t="shared" si="2"/>
        <v>0.17374186922286888</v>
      </c>
      <c r="AL24" s="88">
        <f t="shared" si="2"/>
        <v>0.17519350575797621</v>
      </c>
      <c r="AM24" s="157">
        <f t="shared" si="2"/>
        <v>0.18562691383504384</v>
      </c>
      <c r="AN24" s="88">
        <f t="shared" si="2"/>
        <v>0.19079374977783908</v>
      </c>
      <c r="AO24" s="88">
        <f t="shared" si="2"/>
        <v>0.20961698752347963</v>
      </c>
      <c r="AP24" s="158">
        <f t="shared" si="2"/>
        <v>0.18816496302097957</v>
      </c>
      <c r="AQ24" s="88">
        <f t="shared" si="2"/>
        <v>0.19795333417625458</v>
      </c>
      <c r="AR24" s="88">
        <f t="shared" si="2"/>
        <v>0.19694200482479057</v>
      </c>
      <c r="AS24" s="88">
        <f t="shared" si="2"/>
        <v>0.19361495417368518</v>
      </c>
      <c r="AT24" s="158">
        <f t="shared" si="2"/>
        <v>0.20228183301972055</v>
      </c>
      <c r="AU24" s="88">
        <f t="shared" ref="AU24" si="3">AU23/AU8</f>
        <v>0.21345241538100987</v>
      </c>
      <c r="AV24" s="88">
        <f>AV23/AV8</f>
        <v>0.2100087820272695</v>
      </c>
      <c r="AW24" s="88">
        <f>AW23/AW8</f>
        <v>0.21123872074217415</v>
      </c>
      <c r="AX24" s="158">
        <f t="shared" ref="AX24:AY24" si="4">AX23/AX8</f>
        <v>0.21401716055741918</v>
      </c>
      <c r="AY24" s="88">
        <f t="shared" si="4"/>
        <v>0.21273206014612464</v>
      </c>
      <c r="AZ24" s="88">
        <f t="shared" ref="AZ24" si="5">AZ23/AZ8</f>
        <v>0.21087546243538718</v>
      </c>
      <c r="BC24" s="88"/>
    </row>
    <row r="25" spans="2:60" ht="14.1" customHeight="1" x14ac:dyDescent="0.2">
      <c r="B25" s="5"/>
      <c r="C25" s="63"/>
      <c r="D25" s="63"/>
      <c r="E25" s="63"/>
      <c r="F25" s="63"/>
      <c r="G25" s="63"/>
      <c r="H25" s="63"/>
      <c r="I25" s="63"/>
      <c r="J25" s="77"/>
      <c r="K25" s="77"/>
      <c r="L25" s="148"/>
      <c r="M25" s="26"/>
      <c r="N25" s="26"/>
      <c r="O25" s="26"/>
      <c r="P25" s="26"/>
      <c r="Q25" s="26"/>
      <c r="R25" s="5"/>
      <c r="S25" s="147"/>
      <c r="T25" s="63"/>
      <c r="U25" s="63"/>
      <c r="V25" s="63"/>
      <c r="W25" s="147"/>
      <c r="X25" s="63"/>
      <c r="Y25" s="63"/>
      <c r="Z25" s="148"/>
      <c r="AA25" s="63"/>
      <c r="AB25" s="63"/>
      <c r="AC25" s="63"/>
      <c r="AD25" s="63"/>
      <c r="AE25" s="147"/>
      <c r="AF25" s="63"/>
      <c r="AG25" s="63"/>
      <c r="AH25" s="148"/>
      <c r="AI25" s="63"/>
      <c r="AJ25" s="63"/>
      <c r="AK25" s="63"/>
      <c r="AL25" s="63"/>
      <c r="AM25" s="147"/>
      <c r="AN25" s="63"/>
      <c r="AO25" s="63"/>
      <c r="AP25" s="148"/>
      <c r="AQ25" s="63"/>
      <c r="AR25" s="63"/>
      <c r="AS25" s="63"/>
      <c r="AT25" s="148"/>
      <c r="AU25" s="63"/>
      <c r="AV25" s="63"/>
      <c r="AW25" s="63"/>
      <c r="AX25" s="148"/>
      <c r="AY25" s="63"/>
      <c r="AZ25" s="63"/>
      <c r="BC25" s="63"/>
    </row>
    <row r="26" spans="2:60" ht="14.1" customHeight="1" x14ac:dyDescent="0.2">
      <c r="B26" s="30" t="s">
        <v>211</v>
      </c>
      <c r="C26" s="60"/>
      <c r="D26" s="60"/>
      <c r="E26" s="60">
        <v>3015.9590680000001</v>
      </c>
      <c r="F26" s="32">
        <v>2838</v>
      </c>
      <c r="G26" s="32">
        <v>3929</v>
      </c>
      <c r="H26" s="32">
        <v>3028</v>
      </c>
      <c r="I26" s="32">
        <v>3593</v>
      </c>
      <c r="J26" s="78">
        <v>3735.0252185184199</v>
      </c>
      <c r="K26" s="78">
        <v>3844.3073468898883</v>
      </c>
      <c r="L26" s="109">
        <v>4233.1309969221129</v>
      </c>
      <c r="M26" s="31"/>
      <c r="N26" s="31"/>
      <c r="O26" s="31"/>
      <c r="P26" s="31"/>
      <c r="Q26" s="31"/>
      <c r="R26" s="30"/>
      <c r="S26" s="108">
        <v>724.49924999999996</v>
      </c>
      <c r="T26" s="32">
        <v>833.47715999999991</v>
      </c>
      <c r="U26" s="32">
        <v>764.99774800000023</v>
      </c>
      <c r="V26" s="32">
        <v>692.9849099999999</v>
      </c>
      <c r="W26" s="108">
        <v>632</v>
      </c>
      <c r="X26" s="32">
        <v>790</v>
      </c>
      <c r="Y26" s="32">
        <v>676</v>
      </c>
      <c r="Z26" s="109">
        <v>740</v>
      </c>
      <c r="AA26" s="32">
        <v>715</v>
      </c>
      <c r="AB26" s="32">
        <v>918</v>
      </c>
      <c r="AC26" s="32">
        <v>1196</v>
      </c>
      <c r="AD26" s="32">
        <v>1100</v>
      </c>
      <c r="AE26" s="108">
        <v>805</v>
      </c>
      <c r="AF26" s="32">
        <v>731</v>
      </c>
      <c r="AG26" s="32">
        <v>711</v>
      </c>
      <c r="AH26" s="109">
        <v>781</v>
      </c>
      <c r="AI26" s="32">
        <v>881</v>
      </c>
      <c r="AJ26" s="32">
        <v>1094</v>
      </c>
      <c r="AK26" s="32">
        <v>852</v>
      </c>
      <c r="AL26" s="32">
        <v>766</v>
      </c>
      <c r="AM26" s="108">
        <v>803.93921793708535</v>
      </c>
      <c r="AN26" s="32">
        <v>897.49982131938623</v>
      </c>
      <c r="AO26" s="32">
        <v>1068.595460520924</v>
      </c>
      <c r="AP26" s="109">
        <v>964.89071874102399</v>
      </c>
      <c r="AQ26" s="32">
        <v>941.45396426499656</v>
      </c>
      <c r="AR26" s="32">
        <v>988.20810457365928</v>
      </c>
      <c r="AS26" s="32">
        <v>958.43487118583198</v>
      </c>
      <c r="AT26" s="109">
        <v>956.21040686540073</v>
      </c>
      <c r="AU26" s="32">
        <v>986.94883055977755</v>
      </c>
      <c r="AV26" s="32">
        <v>1006.0473239702188</v>
      </c>
      <c r="AW26" s="32">
        <v>1090.3805143421591</v>
      </c>
      <c r="AX26" s="109">
        <v>1148.7373399599569</v>
      </c>
      <c r="AY26" s="32">
        <v>1018.9666753026081</v>
      </c>
      <c r="AZ26" s="32">
        <v>1442.6810295233238</v>
      </c>
      <c r="BC26" s="32"/>
    </row>
    <row r="27" spans="2:60" ht="14.1" customHeight="1" x14ac:dyDescent="0.2">
      <c r="B27" s="90" t="s">
        <v>212</v>
      </c>
      <c r="C27" s="88"/>
      <c r="D27" s="88"/>
      <c r="E27" s="88">
        <f t="shared" ref="E27:Q27" si="6">E26/E10</f>
        <v>0.20351731888444852</v>
      </c>
      <c r="F27" s="88">
        <f t="shared" si="6"/>
        <v>0.21166467780429593</v>
      </c>
      <c r="G27" s="88">
        <f t="shared" si="6"/>
        <v>0.37540607682017962</v>
      </c>
      <c r="H27" s="88">
        <f t="shared" si="6"/>
        <v>0.21905504551261601</v>
      </c>
      <c r="I27" s="88">
        <f t="shared" si="6"/>
        <v>0.17692534961591491</v>
      </c>
      <c r="J27" s="89">
        <f t="shared" si="6"/>
        <v>0.17122135966641022</v>
      </c>
      <c r="K27" s="89">
        <f t="shared" si="6"/>
        <v>0.17298581444740349</v>
      </c>
      <c r="L27" s="158">
        <f t="shared" ref="L27" si="7">L26/L10</f>
        <v>0.18568820595770721</v>
      </c>
      <c r="M27" s="91" t="e">
        <f t="shared" si="6"/>
        <v>#DIV/0!</v>
      </c>
      <c r="N27" s="91" t="e">
        <f t="shared" si="6"/>
        <v>#DIV/0!</v>
      </c>
      <c r="O27" s="91" t="e">
        <f t="shared" si="6"/>
        <v>#DIV/0!</v>
      </c>
      <c r="P27" s="91" t="e">
        <f t="shared" si="6"/>
        <v>#DIV/0!</v>
      </c>
      <c r="Q27" s="91" t="e">
        <f t="shared" si="6"/>
        <v>#DIV/0!</v>
      </c>
      <c r="R27" s="90"/>
      <c r="S27" s="198">
        <f t="shared" ref="S27:AT27" si="8">S26/S10</f>
        <v>0.20869544068542786</v>
      </c>
      <c r="T27" s="92">
        <f t="shared" si="8"/>
        <v>0.21812258517957056</v>
      </c>
      <c r="U27" s="92">
        <f t="shared" si="8"/>
        <v>0.20637572094343842</v>
      </c>
      <c r="V27" s="92">
        <f t="shared" si="8"/>
        <v>0.1814261634007753</v>
      </c>
      <c r="W27" s="157">
        <f t="shared" si="8"/>
        <v>0.21200939282120093</v>
      </c>
      <c r="X27" s="88">
        <f t="shared" si="8"/>
        <v>0.22360600056609115</v>
      </c>
      <c r="Y27" s="88">
        <f t="shared" si="8"/>
        <v>0.19818235121665201</v>
      </c>
      <c r="Z27" s="158">
        <f t="shared" si="8"/>
        <v>0.21246052253804193</v>
      </c>
      <c r="AA27" s="88">
        <f t="shared" si="8"/>
        <v>0.22448979591836735</v>
      </c>
      <c r="AB27" s="88">
        <f t="shared" si="8"/>
        <v>0.49064671298770712</v>
      </c>
      <c r="AC27" s="88">
        <f t="shared" si="8"/>
        <v>0.44610220067139128</v>
      </c>
      <c r="AD27" s="88">
        <f t="shared" si="8"/>
        <v>0.40307805056797363</v>
      </c>
      <c r="AE27" s="157">
        <f t="shared" si="8"/>
        <v>0.29881217520415737</v>
      </c>
      <c r="AF27" s="88">
        <f t="shared" si="8"/>
        <v>0.22554767047207652</v>
      </c>
      <c r="AG27" s="88">
        <f t="shared" si="8"/>
        <v>0.19522240527182866</v>
      </c>
      <c r="AH27" s="158">
        <f t="shared" si="8"/>
        <v>0.18393782383419688</v>
      </c>
      <c r="AI27" s="88">
        <f t="shared" si="8"/>
        <v>0.20412418906394811</v>
      </c>
      <c r="AJ27" s="88">
        <f t="shared" si="8"/>
        <v>0.20084450156049202</v>
      </c>
      <c r="AK27" s="88">
        <f t="shared" si="8"/>
        <v>0.15323741007194244</v>
      </c>
      <c r="AL27" s="88">
        <f t="shared" si="8"/>
        <v>0.15366098294884653</v>
      </c>
      <c r="AM27" s="157">
        <f t="shared" si="8"/>
        <v>0.16284248856046643</v>
      </c>
      <c r="AN27" s="88">
        <f t="shared" si="8"/>
        <v>0.16906817537258514</v>
      </c>
      <c r="AO27" s="88">
        <f t="shared" si="8"/>
        <v>0.18840786009007651</v>
      </c>
      <c r="AP27" s="158">
        <f t="shared" si="8"/>
        <v>0.16362735025295622</v>
      </c>
      <c r="AQ27" s="88">
        <f t="shared" si="8"/>
        <v>0.17428497072267651</v>
      </c>
      <c r="AR27" s="88">
        <f t="shared" si="8"/>
        <v>0.17425533484226013</v>
      </c>
      <c r="AS27" s="88">
        <f t="shared" si="8"/>
        <v>0.16927813227176941</v>
      </c>
      <c r="AT27" s="158">
        <f t="shared" si="8"/>
        <v>0.17422024980434556</v>
      </c>
      <c r="AU27" s="88">
        <f t="shared" ref="AU27" si="9">AU26/AU10</f>
        <v>0.18658319809360693</v>
      </c>
      <c r="AV27" s="88">
        <f>AV26/AV10</f>
        <v>0.18350334353292941</v>
      </c>
      <c r="AW27" s="88">
        <f>AW26/AW10</f>
        <v>0.18573773870511781</v>
      </c>
      <c r="AX27" s="158">
        <f t="shared" ref="AX27:AY27" si="10">AX26/AX10</f>
        <v>0.18664833987461465</v>
      </c>
      <c r="AY27" s="88">
        <f t="shared" si="10"/>
        <v>0.18451696157511202</v>
      </c>
      <c r="AZ27" s="88">
        <f t="shared" ref="AZ27" si="11">AZ26/AZ10</f>
        <v>0.18864438705320888</v>
      </c>
    </row>
    <row r="28" spans="2:60" ht="14.1" customHeight="1" x14ac:dyDescent="0.2">
      <c r="B28" s="30"/>
      <c r="C28" s="60"/>
      <c r="D28" s="60"/>
      <c r="E28" s="60"/>
      <c r="F28" s="32"/>
      <c r="G28" s="32"/>
      <c r="H28" s="32"/>
      <c r="I28" s="32"/>
      <c r="J28" s="78"/>
      <c r="K28" s="78"/>
      <c r="L28" s="109"/>
      <c r="M28" s="31"/>
      <c r="N28" s="31"/>
      <c r="O28" s="31"/>
      <c r="P28" s="31"/>
      <c r="Q28" s="31"/>
      <c r="R28" s="30"/>
      <c r="S28" s="108"/>
      <c r="T28" s="32"/>
      <c r="U28" s="32"/>
      <c r="V28" s="32"/>
      <c r="W28" s="110"/>
      <c r="X28" s="34"/>
      <c r="Y28" s="34"/>
      <c r="Z28" s="111"/>
      <c r="AA28" s="32"/>
      <c r="AB28" s="32"/>
      <c r="AC28" s="32"/>
      <c r="AD28" s="32"/>
      <c r="AE28" s="108"/>
      <c r="AF28" s="32"/>
      <c r="AG28" s="32"/>
      <c r="AH28" s="109"/>
      <c r="AI28" s="32"/>
      <c r="AJ28" s="32"/>
      <c r="AK28" s="32"/>
      <c r="AL28" s="32"/>
      <c r="AM28" s="108"/>
      <c r="AN28" s="32"/>
      <c r="AO28" s="32"/>
      <c r="AP28" s="109"/>
      <c r="AQ28" s="32"/>
      <c r="AR28" s="32"/>
      <c r="AS28" s="32"/>
      <c r="AT28" s="109"/>
      <c r="AU28" s="32"/>
      <c r="AV28" s="32"/>
      <c r="AW28" s="32"/>
      <c r="AX28" s="109"/>
      <c r="AY28" s="32"/>
      <c r="AZ28" s="32"/>
      <c r="BC28" s="32"/>
    </row>
    <row r="29" spans="2:60" ht="14.1" customHeight="1" x14ac:dyDescent="0.2">
      <c r="B29" s="30" t="s">
        <v>213</v>
      </c>
      <c r="C29" s="60"/>
      <c r="D29" s="60"/>
      <c r="E29" s="60">
        <v>512.05752857999983</v>
      </c>
      <c r="F29" s="32">
        <v>566</v>
      </c>
      <c r="G29" s="32">
        <v>439</v>
      </c>
      <c r="H29" s="32">
        <v>518</v>
      </c>
      <c r="I29" s="32">
        <v>639</v>
      </c>
      <c r="J29" s="78">
        <v>764.42514592990574</v>
      </c>
      <c r="K29" s="78">
        <v>859.97807326290683</v>
      </c>
      <c r="L29" s="109">
        <v>984.10267435799619</v>
      </c>
      <c r="M29" s="31"/>
      <c r="N29" s="31"/>
      <c r="O29" s="31"/>
      <c r="P29" s="31"/>
      <c r="Q29" s="31"/>
      <c r="R29" s="30"/>
      <c r="S29" s="108">
        <v>123.37607000000001</v>
      </c>
      <c r="T29" s="32">
        <v>129.70076530000014</v>
      </c>
      <c r="U29" s="32">
        <v>129.00105140999963</v>
      </c>
      <c r="V29" s="32">
        <v>129.97964186999999</v>
      </c>
      <c r="W29" s="108">
        <v>135</v>
      </c>
      <c r="X29" s="32">
        <v>140</v>
      </c>
      <c r="Y29" s="32">
        <v>145</v>
      </c>
      <c r="Z29" s="109">
        <v>146</v>
      </c>
      <c r="AA29" s="32">
        <v>125</v>
      </c>
      <c r="AB29" s="32">
        <v>70</v>
      </c>
      <c r="AC29" s="32">
        <v>125</v>
      </c>
      <c r="AD29" s="32">
        <v>119</v>
      </c>
      <c r="AE29" s="108">
        <v>119</v>
      </c>
      <c r="AF29" s="32">
        <v>128</v>
      </c>
      <c r="AG29" s="32">
        <v>131</v>
      </c>
      <c r="AH29" s="109">
        <v>140</v>
      </c>
      <c r="AI29" s="32">
        <v>158.55445046522917</v>
      </c>
      <c r="AJ29" s="32">
        <v>155.81393498010908</v>
      </c>
      <c r="AK29" s="32">
        <v>163</v>
      </c>
      <c r="AL29" s="32">
        <v>162</v>
      </c>
      <c r="AM29" s="108">
        <v>172.4174073571298</v>
      </c>
      <c r="AN29" s="32">
        <v>180.19639575964172</v>
      </c>
      <c r="AO29" s="32">
        <v>194.53442166502685</v>
      </c>
      <c r="AP29" s="109">
        <v>217.27692114810733</v>
      </c>
      <c r="AQ29" s="32">
        <v>200.34410316659245</v>
      </c>
      <c r="AR29" s="32">
        <v>204.43680134900401</v>
      </c>
      <c r="AS29" s="32">
        <v>213.22728316628385</v>
      </c>
      <c r="AT29" s="109">
        <v>241.96988558102649</v>
      </c>
      <c r="AU29" s="32">
        <v>228.31377112551408</v>
      </c>
      <c r="AV29" s="32">
        <v>236.61190594720628</v>
      </c>
      <c r="AW29" s="32">
        <v>243.67097037907794</v>
      </c>
      <c r="AX29" s="109">
        <v>275.50602690619763</v>
      </c>
      <c r="AY29" s="32">
        <v>250.64871289577215</v>
      </c>
      <c r="AZ29" s="32">
        <v>271.51022691677866</v>
      </c>
      <c r="BC29" s="32"/>
    </row>
    <row r="30" spans="2:60" ht="14.1" customHeight="1" x14ac:dyDescent="0.2">
      <c r="B30" s="90" t="s">
        <v>214</v>
      </c>
      <c r="C30" s="88"/>
      <c r="D30" s="88"/>
      <c r="E30" s="88">
        <f t="shared" ref="E30:Q30" si="12">E29/E12</f>
        <v>0.4633974771057125</v>
      </c>
      <c r="F30" s="88">
        <f t="shared" si="12"/>
        <v>0.50132860938883972</v>
      </c>
      <c r="G30" s="88">
        <f t="shared" si="12"/>
        <v>0.49886363636363634</v>
      </c>
      <c r="H30" s="88">
        <f t="shared" si="12"/>
        <v>0.47393624648991001</v>
      </c>
      <c r="I30" s="88">
        <f t="shared" si="12"/>
        <v>0.55565217391304345</v>
      </c>
      <c r="J30" s="89">
        <f t="shared" si="12"/>
        <v>0.54494339134090874</v>
      </c>
      <c r="K30" s="89">
        <f t="shared" si="12"/>
        <v>0.54587572331196754</v>
      </c>
      <c r="L30" s="158">
        <f t="shared" ref="L30" si="13">L29/L12</f>
        <v>0.55170677898805054</v>
      </c>
      <c r="M30" s="91" t="e">
        <f t="shared" si="12"/>
        <v>#DIV/0!</v>
      </c>
      <c r="N30" s="91" t="e">
        <f t="shared" si="12"/>
        <v>#DIV/0!</v>
      </c>
      <c r="O30" s="91" t="e">
        <f t="shared" si="12"/>
        <v>#DIV/0!</v>
      </c>
      <c r="P30" s="91" t="e">
        <f t="shared" si="12"/>
        <v>#DIV/0!</v>
      </c>
      <c r="Q30" s="91" t="e">
        <f t="shared" si="12"/>
        <v>#DIV/0!</v>
      </c>
      <c r="R30" s="90"/>
      <c r="S30" s="157">
        <f t="shared" ref="S30:AT30" si="14">S29/S12</f>
        <v>0.56132632897098</v>
      </c>
      <c r="T30" s="88">
        <f t="shared" si="14"/>
        <v>0.5291748890248883</v>
      </c>
      <c r="U30" s="88">
        <f t="shared" si="14"/>
        <v>0.41132560383392852</v>
      </c>
      <c r="V30" s="88">
        <f t="shared" si="14"/>
        <v>0.39811143262463844</v>
      </c>
      <c r="W30" s="157">
        <f t="shared" si="14"/>
        <v>0.49090909090909091</v>
      </c>
      <c r="X30" s="88">
        <f t="shared" si="14"/>
        <v>0.50541516245487361</v>
      </c>
      <c r="Y30" s="88">
        <f t="shared" si="14"/>
        <v>0.50522648083623689</v>
      </c>
      <c r="Z30" s="158">
        <f t="shared" si="14"/>
        <v>0.50344827586206897</v>
      </c>
      <c r="AA30" s="88">
        <f t="shared" si="14"/>
        <v>0.48076923076923078</v>
      </c>
      <c r="AB30" s="88">
        <f t="shared" si="14"/>
        <v>0.43209876543209874</v>
      </c>
      <c r="AC30" s="88">
        <f t="shared" si="14"/>
        <v>0.53418803418803418</v>
      </c>
      <c r="AD30" s="88">
        <f t="shared" si="14"/>
        <v>0.536036036036036</v>
      </c>
      <c r="AE30" s="157">
        <f t="shared" si="14"/>
        <v>0.47035573122529645</v>
      </c>
      <c r="AF30" s="88">
        <f t="shared" si="14"/>
        <v>0.45390070921985815</v>
      </c>
      <c r="AG30" s="88">
        <f t="shared" si="14"/>
        <v>0.48848629361840523</v>
      </c>
      <c r="AH30" s="158">
        <f t="shared" si="14"/>
        <v>0.48442906574394462</v>
      </c>
      <c r="AI30" s="88">
        <f t="shared" si="14"/>
        <v>0.55829031853953937</v>
      </c>
      <c r="AJ30" s="88">
        <f t="shared" si="14"/>
        <v>0.57495916966829919</v>
      </c>
      <c r="AK30" s="88">
        <f t="shared" si="14"/>
        <v>0.57801418439716312</v>
      </c>
      <c r="AL30" s="88">
        <f t="shared" si="14"/>
        <v>0.51923076923076927</v>
      </c>
      <c r="AM30" s="157">
        <f t="shared" si="14"/>
        <v>0.53402103118007316</v>
      </c>
      <c r="AN30" s="88">
        <f t="shared" si="14"/>
        <v>0.53002103871957584</v>
      </c>
      <c r="AO30" s="88">
        <f t="shared" si="14"/>
        <v>0.54925167966736388</v>
      </c>
      <c r="AP30" s="158">
        <f t="shared" si="14"/>
        <v>0.56328206547047965</v>
      </c>
      <c r="AQ30" s="88">
        <f t="shared" si="14"/>
        <v>0.54707696432612318</v>
      </c>
      <c r="AR30" s="88">
        <f t="shared" si="14"/>
        <v>0.53130437831654842</v>
      </c>
      <c r="AS30" s="88">
        <f t="shared" si="14"/>
        <v>0.54728063763617518</v>
      </c>
      <c r="AT30" s="158">
        <f t="shared" si="14"/>
        <v>0.55650004959066723</v>
      </c>
      <c r="AU30" s="88">
        <f t="shared" ref="AU30" si="15">AU29/AU12</f>
        <v>0.5654490058916809</v>
      </c>
      <c r="AV30" s="88">
        <f>AV29/AV12</f>
        <v>0.54427246039475241</v>
      </c>
      <c r="AW30" s="88">
        <f>AW29/AW12</f>
        <v>0.54777773120029649</v>
      </c>
      <c r="AX30" s="158">
        <f t="shared" ref="AX30:AY30" si="16">AX29/AX12</f>
        <v>0.55073128562466234</v>
      </c>
      <c r="AY30" s="88">
        <f t="shared" si="16"/>
        <v>0.56224951430155778</v>
      </c>
      <c r="AZ30" s="88">
        <f t="shared" ref="AZ30" si="17">AZ29/AZ12</f>
        <v>0.5641129381136728</v>
      </c>
    </row>
    <row r="31" spans="2:60" ht="14.1" customHeight="1" x14ac:dyDescent="0.2">
      <c r="B31" s="30"/>
      <c r="C31" s="60"/>
      <c r="D31" s="60"/>
      <c r="E31" s="60"/>
      <c r="F31" s="32"/>
      <c r="G31" s="32"/>
      <c r="H31" s="32"/>
      <c r="I31" s="32"/>
      <c r="J31" s="78"/>
      <c r="K31" s="78"/>
      <c r="L31" s="109"/>
      <c r="M31" s="31"/>
      <c r="N31" s="31"/>
      <c r="O31" s="31"/>
      <c r="P31" s="31"/>
      <c r="Q31" s="31"/>
      <c r="R31" s="30"/>
      <c r="S31" s="108"/>
      <c r="T31" s="32"/>
      <c r="U31" s="32"/>
      <c r="V31" s="32"/>
      <c r="W31" s="108"/>
      <c r="X31" s="32"/>
      <c r="Y31" s="32"/>
      <c r="Z31" s="109"/>
      <c r="AA31" s="32"/>
      <c r="AB31" s="32"/>
      <c r="AC31" s="32"/>
      <c r="AD31" s="32"/>
      <c r="AE31" s="108"/>
      <c r="AF31" s="32"/>
      <c r="AG31" s="32"/>
      <c r="AH31" s="109"/>
      <c r="AI31" s="32"/>
      <c r="AJ31" s="32"/>
      <c r="AK31" s="32"/>
      <c r="AL31" s="32"/>
      <c r="AM31" s="108"/>
      <c r="AN31" s="32"/>
      <c r="AO31" s="32"/>
      <c r="AP31" s="109"/>
      <c r="AQ31" s="32"/>
      <c r="AR31" s="32"/>
      <c r="AS31" s="32"/>
      <c r="AT31" s="109"/>
      <c r="AU31" s="32"/>
      <c r="AV31" s="32"/>
      <c r="AW31" s="32"/>
      <c r="AX31" s="109"/>
      <c r="AY31" s="32"/>
      <c r="AZ31" s="32"/>
      <c r="BC31" s="32"/>
    </row>
    <row r="32" spans="2:60" ht="14.1" customHeight="1" x14ac:dyDescent="0.2">
      <c r="B32" s="79" t="s">
        <v>215</v>
      </c>
      <c r="C32" s="60"/>
      <c r="D32" s="60"/>
      <c r="E32" s="60">
        <v>202.14410506000002</v>
      </c>
      <c r="F32" s="32">
        <v>244</v>
      </c>
      <c r="G32" s="32">
        <v>174</v>
      </c>
      <c r="H32" s="32">
        <v>222</v>
      </c>
      <c r="I32" s="32">
        <v>247</v>
      </c>
      <c r="J32" s="78">
        <v>285.55423647377881</v>
      </c>
      <c r="K32" s="78">
        <v>329.77893310499735</v>
      </c>
      <c r="L32" s="109">
        <v>393.43127031351202</v>
      </c>
      <c r="M32" s="80"/>
      <c r="N32" s="80"/>
      <c r="O32" s="80"/>
      <c r="P32" s="80"/>
      <c r="Q32" s="80"/>
      <c r="R32" s="79"/>
      <c r="S32" s="108">
        <v>50.270764219999997</v>
      </c>
      <c r="T32" s="32">
        <v>41.875228989999997</v>
      </c>
      <c r="U32" s="32">
        <v>51.466628620000002</v>
      </c>
      <c r="V32" s="32">
        <v>58.531483230000006</v>
      </c>
      <c r="W32" s="108">
        <v>58</v>
      </c>
      <c r="X32" s="32">
        <v>61</v>
      </c>
      <c r="Y32" s="32">
        <v>64</v>
      </c>
      <c r="Z32" s="109">
        <v>61</v>
      </c>
      <c r="AA32" s="32">
        <v>49</v>
      </c>
      <c r="AB32" s="32">
        <v>35</v>
      </c>
      <c r="AC32" s="32">
        <v>48</v>
      </c>
      <c r="AD32" s="32">
        <v>43</v>
      </c>
      <c r="AE32" s="108">
        <v>49</v>
      </c>
      <c r="AF32" s="32">
        <v>50</v>
      </c>
      <c r="AG32" s="32">
        <v>57</v>
      </c>
      <c r="AH32" s="109">
        <v>66</v>
      </c>
      <c r="AI32" s="32">
        <v>59.199013909995003</v>
      </c>
      <c r="AJ32" s="32">
        <v>58.393937952624952</v>
      </c>
      <c r="AK32" s="32">
        <v>65</v>
      </c>
      <c r="AL32" s="32">
        <v>64</v>
      </c>
      <c r="AM32" s="108">
        <v>66.112145704019895</v>
      </c>
      <c r="AN32" s="32">
        <v>67.932556710851429</v>
      </c>
      <c r="AO32" s="32">
        <v>69.808795289984204</v>
      </c>
      <c r="AP32" s="109">
        <v>81.700738768923259</v>
      </c>
      <c r="AQ32" s="32">
        <v>74.601683975157329</v>
      </c>
      <c r="AR32" s="32">
        <v>77.456342529210673</v>
      </c>
      <c r="AS32" s="32">
        <v>77.606232180386655</v>
      </c>
      <c r="AT32" s="109">
        <v>100.11467442024268</v>
      </c>
      <c r="AU32" s="32">
        <v>89.280718985405343</v>
      </c>
      <c r="AV32" s="32">
        <v>94.259048099093349</v>
      </c>
      <c r="AW32" s="32">
        <v>97.858965787770657</v>
      </c>
      <c r="AX32" s="109">
        <v>112.03253744124268</v>
      </c>
      <c r="AY32" s="32">
        <v>94.526282917236031</v>
      </c>
      <c r="AZ32" s="32">
        <v>105.57034167358854</v>
      </c>
      <c r="BC32" s="32"/>
    </row>
    <row r="33" spans="2:55" s="83" customFormat="1" ht="14.1" customHeight="1" x14ac:dyDescent="0.2">
      <c r="B33" s="139" t="s">
        <v>216</v>
      </c>
      <c r="C33" s="52"/>
      <c r="D33" s="52"/>
      <c r="E33" s="52">
        <f t="shared" ref="E33:Q33" si="18">E32/E13</f>
        <v>0.29882721068639073</v>
      </c>
      <c r="F33" s="52">
        <f t="shared" si="18"/>
        <v>0.3046192259675406</v>
      </c>
      <c r="G33" s="52">
        <f t="shared" si="18"/>
        <v>0.28618421052631576</v>
      </c>
      <c r="H33" s="52">
        <f t="shared" si="18"/>
        <v>0.33183856502242154</v>
      </c>
      <c r="I33" s="52">
        <f t="shared" si="18"/>
        <v>0.33605442176870748</v>
      </c>
      <c r="J33" s="94">
        <f t="shared" si="18"/>
        <v>0.33593343354882849</v>
      </c>
      <c r="K33" s="94">
        <f t="shared" si="18"/>
        <v>0.34968632596490123</v>
      </c>
      <c r="L33" s="118">
        <f t="shared" ref="L33" si="19">L32/L13</f>
        <v>0.37139058899585242</v>
      </c>
      <c r="M33" s="93" t="e">
        <f t="shared" si="18"/>
        <v>#DIV/0!</v>
      </c>
      <c r="N33" s="93" t="e">
        <f t="shared" si="18"/>
        <v>#DIV/0!</v>
      </c>
      <c r="O33" s="93" t="e">
        <f t="shared" si="18"/>
        <v>#DIV/0!</v>
      </c>
      <c r="P33" s="93" t="e">
        <f t="shared" si="18"/>
        <v>#DIV/0!</v>
      </c>
      <c r="Q33" s="93" t="e">
        <f t="shared" si="18"/>
        <v>#DIV/0!</v>
      </c>
      <c r="R33" s="139"/>
      <c r="S33" s="117">
        <f t="shared" ref="S33:AT33" si="20">S32/S13</f>
        <v>0.33631825753558287</v>
      </c>
      <c r="T33" s="52">
        <f t="shared" si="20"/>
        <v>0.26005543348568505</v>
      </c>
      <c r="U33" s="52">
        <f t="shared" si="20"/>
        <v>0.2975905329793197</v>
      </c>
      <c r="V33" s="52">
        <f t="shared" si="20"/>
        <v>0.30324728529778078</v>
      </c>
      <c r="W33" s="117">
        <f t="shared" si="20"/>
        <v>0.29441624365482233</v>
      </c>
      <c r="X33" s="52">
        <f t="shared" si="20"/>
        <v>0.30964467005076141</v>
      </c>
      <c r="Y33" s="52">
        <f t="shared" si="20"/>
        <v>0.31372549019607843</v>
      </c>
      <c r="Z33" s="118">
        <f t="shared" si="20"/>
        <v>0.29901960784313725</v>
      </c>
      <c r="AA33" s="52">
        <f t="shared" si="20"/>
        <v>0.26630434782608697</v>
      </c>
      <c r="AB33" s="52">
        <f t="shared" si="20"/>
        <v>0.28000000000000003</v>
      </c>
      <c r="AC33" s="52">
        <f t="shared" si="20"/>
        <v>0.30967741935483872</v>
      </c>
      <c r="AD33" s="52">
        <f t="shared" si="20"/>
        <v>0.2986111111111111</v>
      </c>
      <c r="AE33" s="117">
        <f t="shared" si="20"/>
        <v>0.31818181818181818</v>
      </c>
      <c r="AF33" s="52">
        <f t="shared" si="20"/>
        <v>0.31645569620253167</v>
      </c>
      <c r="AG33" s="52">
        <f t="shared" si="20"/>
        <v>0.33742830103687188</v>
      </c>
      <c r="AH33" s="118">
        <f t="shared" si="20"/>
        <v>0.35106382978723405</v>
      </c>
      <c r="AI33" s="52">
        <f t="shared" si="20"/>
        <v>0.32888341061108334</v>
      </c>
      <c r="AJ33" s="52">
        <f t="shared" si="20"/>
        <v>0.34552626007470388</v>
      </c>
      <c r="AK33" s="52">
        <f t="shared" si="20"/>
        <v>0.36154567748750577</v>
      </c>
      <c r="AL33" s="52">
        <f t="shared" si="20"/>
        <v>0.30917874396135264</v>
      </c>
      <c r="AM33" s="117">
        <f t="shared" si="20"/>
        <v>0.32893204650704078</v>
      </c>
      <c r="AN33" s="52">
        <f t="shared" si="20"/>
        <v>0.32823008732072878</v>
      </c>
      <c r="AO33" s="52">
        <f t="shared" si="20"/>
        <v>0.33592811426003938</v>
      </c>
      <c r="AP33" s="118">
        <f t="shared" si="20"/>
        <v>0.34875064667099459</v>
      </c>
      <c r="AQ33" s="52">
        <f t="shared" si="20"/>
        <v>0.34131195784665225</v>
      </c>
      <c r="AR33" s="52">
        <f t="shared" si="20"/>
        <v>0.33154724110981465</v>
      </c>
      <c r="AS33" s="52">
        <f t="shared" si="20"/>
        <v>0.33396152623148084</v>
      </c>
      <c r="AT33" s="118">
        <f t="shared" si="20"/>
        <v>0.38729707911291217</v>
      </c>
      <c r="AU33" s="52">
        <f t="shared" ref="AU33" si="21">AU32/AU13</f>
        <v>0.37769086308635413</v>
      </c>
      <c r="AV33" s="52">
        <f>AV32/AV13</f>
        <v>0.35730802995216704</v>
      </c>
      <c r="AW33" s="52">
        <f>AW32/AW13</f>
        <v>0.37613817544551925</v>
      </c>
      <c r="AX33" s="118">
        <f t="shared" ref="AX33:AY33" si="22">AX32/AX13</f>
        <v>0.37470362280049824</v>
      </c>
      <c r="AY33" s="52">
        <f t="shared" si="22"/>
        <v>0.37009350144866487</v>
      </c>
      <c r="AZ33" s="52">
        <f t="shared" ref="AZ33" si="23">AZ32/AZ13</f>
        <v>0.37850291101546091</v>
      </c>
      <c r="BC33" s="52"/>
    </row>
    <row r="34" spans="2:55" s="83" customFormat="1" ht="14.1" customHeight="1" x14ac:dyDescent="0.2">
      <c r="B34" s="11"/>
      <c r="C34" s="63"/>
      <c r="D34" s="63"/>
      <c r="E34" s="63"/>
      <c r="F34" s="63"/>
      <c r="G34" s="63"/>
      <c r="H34" s="63"/>
      <c r="I34" s="63"/>
      <c r="J34" s="77"/>
      <c r="K34" s="77"/>
      <c r="L34" s="148"/>
      <c r="M34" s="84"/>
      <c r="N34" s="84"/>
      <c r="O34" s="84"/>
      <c r="P34" s="84"/>
      <c r="Q34" s="84"/>
      <c r="R34" s="11"/>
      <c r="S34" s="155"/>
      <c r="W34" s="155"/>
      <c r="Z34" s="156"/>
      <c r="AE34" s="117"/>
      <c r="AF34" s="52"/>
      <c r="AG34" s="52"/>
      <c r="AH34" s="118"/>
      <c r="AI34" s="52"/>
      <c r="AJ34" s="52"/>
      <c r="AK34" s="52"/>
      <c r="AL34" s="52"/>
      <c r="AM34" s="117"/>
      <c r="AN34" s="52"/>
      <c r="AO34" s="52"/>
      <c r="AP34" s="118"/>
      <c r="AQ34" s="52"/>
      <c r="AR34" s="52"/>
      <c r="AS34" s="52"/>
      <c r="AT34" s="118"/>
      <c r="AU34" s="52"/>
      <c r="AV34" s="52"/>
      <c r="AW34" s="52"/>
      <c r="AX34" s="118"/>
      <c r="AY34" s="52"/>
      <c r="AZ34" s="52"/>
    </row>
    <row r="35" spans="2:55" ht="14.1" customHeight="1" x14ac:dyDescent="0.2">
      <c r="B35" s="5" t="s">
        <v>217</v>
      </c>
      <c r="C35" s="63"/>
      <c r="D35" s="63"/>
      <c r="E35" s="63">
        <v>1508.6999999999998</v>
      </c>
      <c r="F35" s="63">
        <v>1574</v>
      </c>
      <c r="G35" s="63">
        <v>1415</v>
      </c>
      <c r="H35" s="63">
        <v>1494.0433404799999</v>
      </c>
      <c r="I35" s="63">
        <v>1435</v>
      </c>
      <c r="J35" s="77">
        <v>1336.8531838140434</v>
      </c>
      <c r="K35" s="77">
        <v>1511.6926792666422</v>
      </c>
      <c r="L35" s="148">
        <v>1728.5058638515668</v>
      </c>
      <c r="M35" s="26"/>
      <c r="N35" s="26"/>
      <c r="O35" s="26"/>
      <c r="P35" s="26"/>
      <c r="Q35" s="26"/>
      <c r="R35" s="5"/>
      <c r="S35" s="147">
        <v>319</v>
      </c>
      <c r="T35" s="63">
        <v>446</v>
      </c>
      <c r="U35" s="63">
        <v>383.59999999999997</v>
      </c>
      <c r="V35" s="63">
        <v>360.09999999999991</v>
      </c>
      <c r="W35" s="147">
        <v>378</v>
      </c>
      <c r="X35" s="63">
        <v>402</v>
      </c>
      <c r="Y35" s="63">
        <v>423</v>
      </c>
      <c r="Z35" s="148">
        <v>370</v>
      </c>
      <c r="AA35" s="63">
        <v>270</v>
      </c>
      <c r="AB35" s="63">
        <v>347</v>
      </c>
      <c r="AC35" s="63">
        <v>405</v>
      </c>
      <c r="AD35" s="63">
        <v>392</v>
      </c>
      <c r="AE35" s="147">
        <v>401</v>
      </c>
      <c r="AF35" s="63">
        <v>363</v>
      </c>
      <c r="AG35" s="63">
        <v>361</v>
      </c>
      <c r="AH35" s="148">
        <v>369.14232656000024</v>
      </c>
      <c r="AI35" s="63">
        <v>409.83024193</v>
      </c>
      <c r="AJ35" s="63">
        <v>467</v>
      </c>
      <c r="AK35" s="63">
        <v>262</v>
      </c>
      <c r="AL35" s="63">
        <v>297</v>
      </c>
      <c r="AM35" s="147">
        <v>287.52309082274718</v>
      </c>
      <c r="AN35" s="63">
        <v>309.8475373560197</v>
      </c>
      <c r="AO35" s="63">
        <v>395.89727760538017</v>
      </c>
      <c r="AP35" s="148">
        <v>343.58527802989636</v>
      </c>
      <c r="AQ35" s="63">
        <v>338.79119148777312</v>
      </c>
      <c r="AR35" s="63">
        <v>348.18733483576261</v>
      </c>
      <c r="AS35" s="63">
        <v>415.29364874945946</v>
      </c>
      <c r="AT35" s="148">
        <v>409.42050419364693</v>
      </c>
      <c r="AU35" s="63">
        <v>402.44872740228402</v>
      </c>
      <c r="AV35" s="63">
        <v>438.32975171505353</v>
      </c>
      <c r="AW35" s="63">
        <v>462.32577642323116</v>
      </c>
      <c r="AX35" s="148">
        <v>426.41859640099813</v>
      </c>
      <c r="AY35" s="63">
        <v>553.94199149042038</v>
      </c>
      <c r="AZ35" s="63">
        <v>714.33298930739113</v>
      </c>
      <c r="BC35" s="63"/>
    </row>
    <row r="36" spans="2:55" ht="14.1" customHeight="1" x14ac:dyDescent="0.2">
      <c r="B36" s="11" t="s">
        <v>218</v>
      </c>
      <c r="C36" s="88"/>
      <c r="D36" s="88"/>
      <c r="E36" s="88">
        <f t="shared" ref="E36:Q36" si="24">E35/E15</f>
        <v>0.21779991338241658</v>
      </c>
      <c r="F36" s="88">
        <f t="shared" si="24"/>
        <v>0.23147058823529412</v>
      </c>
      <c r="G36" s="88">
        <f t="shared" si="24"/>
        <v>0.295653990806519</v>
      </c>
      <c r="H36" s="88">
        <f t="shared" si="24"/>
        <v>0.24878424681901684</v>
      </c>
      <c r="I36" s="88">
        <f t="shared" si="24"/>
        <v>0.13470383929409557</v>
      </c>
      <c r="J36" s="89">
        <f t="shared" si="24"/>
        <v>0.11714699707835388</v>
      </c>
      <c r="K36" s="89">
        <f t="shared" si="24"/>
        <v>0.12970276064500794</v>
      </c>
      <c r="L36" s="158">
        <f t="shared" ref="L36" si="25">L35/L15</f>
        <v>0.15275043805295879</v>
      </c>
      <c r="M36" s="84" t="e">
        <f t="shared" si="24"/>
        <v>#DIV/0!</v>
      </c>
      <c r="N36" s="84" t="e">
        <f t="shared" si="24"/>
        <v>#DIV/0!</v>
      </c>
      <c r="O36" s="84" t="e">
        <f t="shared" si="24"/>
        <v>#DIV/0!</v>
      </c>
      <c r="P36" s="84" t="e">
        <f t="shared" si="24"/>
        <v>#DIV/0!</v>
      </c>
      <c r="Q36" s="84" t="e">
        <f t="shared" si="24"/>
        <v>#DIV/0!</v>
      </c>
      <c r="R36" s="11"/>
      <c r="S36" s="157">
        <f t="shared" ref="S36:AT36" si="26">S35/S15</f>
        <v>0.22060857538035961</v>
      </c>
      <c r="T36" s="88">
        <f t="shared" si="26"/>
        <v>0.25900116144018581</v>
      </c>
      <c r="U36" s="88">
        <f t="shared" si="26"/>
        <v>0.1983146357855555</v>
      </c>
      <c r="V36" s="88">
        <f t="shared" si="26"/>
        <v>0.19734750917959107</v>
      </c>
      <c r="W36" s="157">
        <f t="shared" si="26"/>
        <v>0.24966974900924702</v>
      </c>
      <c r="X36" s="88">
        <f t="shared" si="26"/>
        <v>0.23730814639905548</v>
      </c>
      <c r="Y36" s="88">
        <f t="shared" si="26"/>
        <v>0.21815368746776689</v>
      </c>
      <c r="Z36" s="158">
        <f t="shared" si="26"/>
        <v>0.22383545069570479</v>
      </c>
      <c r="AA36" s="88">
        <f t="shared" si="26"/>
        <v>0.18072289156626506</v>
      </c>
      <c r="AB36" s="88">
        <f t="shared" si="26"/>
        <v>0.35300101729399797</v>
      </c>
      <c r="AC36" s="88">
        <f t="shared" si="26"/>
        <v>0.3632286995515695</v>
      </c>
      <c r="AD36" s="88">
        <f t="shared" si="26"/>
        <v>0.32830820770519265</v>
      </c>
      <c r="AE36" s="157">
        <f t="shared" si="26"/>
        <v>0.30014970059880242</v>
      </c>
      <c r="AF36" s="88">
        <f t="shared" si="26"/>
        <v>0.2429718875502008</v>
      </c>
      <c r="AG36" s="88">
        <f t="shared" si="26"/>
        <v>0.24265676975000214</v>
      </c>
      <c r="AH36" s="158">
        <f t="shared" si="26"/>
        <v>0.21876257296928556</v>
      </c>
      <c r="AI36" s="88">
        <f t="shared" si="26"/>
        <v>0.19186809079119851</v>
      </c>
      <c r="AJ36" s="88">
        <f t="shared" si="26"/>
        <v>0.15998629667694417</v>
      </c>
      <c r="AK36" s="88">
        <f t="shared" si="26"/>
        <v>9.6753395520205884E-2</v>
      </c>
      <c r="AL36" s="88">
        <f t="shared" si="26"/>
        <v>0.10280373831775701</v>
      </c>
      <c r="AM36" s="157">
        <f t="shared" si="26"/>
        <v>0.10499065679552265</v>
      </c>
      <c r="AN36" s="88">
        <f t="shared" si="26"/>
        <v>0.12477834934483088</v>
      </c>
      <c r="AO36" s="88">
        <f t="shared" si="26"/>
        <v>0.1360934099369375</v>
      </c>
      <c r="AP36" s="158">
        <f t="shared" si="26"/>
        <v>0.10471954455457214</v>
      </c>
      <c r="AQ36" s="88">
        <f t="shared" si="26"/>
        <v>0.11361609787999656</v>
      </c>
      <c r="AR36" s="88">
        <f t="shared" si="26"/>
        <v>0.12761942544130148</v>
      </c>
      <c r="AS36" s="88">
        <f t="shared" si="26"/>
        <v>0.1369938323134324</v>
      </c>
      <c r="AT36" s="158">
        <f t="shared" si="26"/>
        <v>0.14053220094914637</v>
      </c>
      <c r="AU36" s="88">
        <f t="shared" ref="AU36" si="27">AU35/AU15</f>
        <v>0.14478528810010946</v>
      </c>
      <c r="AV36" s="88">
        <f>AV35/AV15</f>
        <v>0.16107477981312207</v>
      </c>
      <c r="AW36" s="88">
        <f>AW35/AW15</f>
        <v>0.15358829847589492</v>
      </c>
      <c r="AX36" s="158">
        <f t="shared" ref="AX36:AY36" si="28">AX35/AX15</f>
        <v>0.15203499368028331</v>
      </c>
      <c r="AY36" s="88">
        <f t="shared" si="28"/>
        <v>0.19331743395562226</v>
      </c>
      <c r="AZ36" s="88">
        <f t="shared" ref="AZ36" si="29">AZ35/AZ15</f>
        <v>0.1408299779275739</v>
      </c>
      <c r="BC36" s="88"/>
    </row>
    <row r="37" spans="2:55" ht="14.1" customHeight="1" x14ac:dyDescent="0.2">
      <c r="B37" s="5"/>
      <c r="C37" s="63"/>
      <c r="D37" s="63"/>
      <c r="E37" s="63"/>
      <c r="F37" s="63"/>
      <c r="G37" s="63"/>
      <c r="H37" s="63"/>
      <c r="I37" s="63"/>
      <c r="J37" s="77"/>
      <c r="K37" s="77"/>
      <c r="L37" s="148"/>
      <c r="M37" s="26"/>
      <c r="N37" s="26"/>
      <c r="O37" s="26"/>
      <c r="P37" s="26"/>
      <c r="Q37" s="26"/>
      <c r="R37" s="5"/>
      <c r="S37" s="147"/>
      <c r="T37" s="63"/>
      <c r="U37" s="63"/>
      <c r="V37" s="63"/>
      <c r="W37" s="147"/>
      <c r="X37" s="63"/>
      <c r="Y37" s="63"/>
      <c r="Z37" s="148"/>
      <c r="AA37" s="63"/>
      <c r="AB37" s="63"/>
      <c r="AC37" s="63"/>
      <c r="AD37" s="63"/>
      <c r="AE37" s="147"/>
      <c r="AF37" s="63"/>
      <c r="AG37" s="63"/>
      <c r="AH37" s="148"/>
      <c r="AI37" s="63"/>
      <c r="AJ37" s="63"/>
      <c r="AK37" s="63"/>
      <c r="AL37" s="63"/>
      <c r="AM37" s="147"/>
      <c r="AN37" s="63"/>
      <c r="AO37" s="63"/>
      <c r="AP37" s="148"/>
      <c r="AQ37" s="63"/>
      <c r="AR37" s="63"/>
      <c r="AS37" s="63"/>
      <c r="AT37" s="148"/>
      <c r="AU37" s="63"/>
      <c r="AV37" s="63"/>
      <c r="AW37" s="63"/>
      <c r="AX37" s="148"/>
      <c r="AY37" s="63"/>
      <c r="AZ37" s="63"/>
      <c r="BC37" s="63"/>
    </row>
    <row r="38" spans="2:55" ht="14.1" customHeight="1" x14ac:dyDescent="0.2">
      <c r="B38" s="30" t="s">
        <v>219</v>
      </c>
      <c r="C38" s="60"/>
      <c r="D38" s="60"/>
      <c r="E38" s="60">
        <v>784.19999999999993</v>
      </c>
      <c r="F38" s="32">
        <v>869</v>
      </c>
      <c r="G38" s="32">
        <v>846</v>
      </c>
      <c r="H38" s="32">
        <v>960.04334047999987</v>
      </c>
      <c r="I38" s="32">
        <v>1150</v>
      </c>
      <c r="J38" s="78">
        <v>1057.9343150317425</v>
      </c>
      <c r="K38" s="78">
        <v>1184.2903016153098</v>
      </c>
      <c r="L38" s="109">
        <v>1359.5142262972356</v>
      </c>
      <c r="M38" s="31"/>
      <c r="N38" s="31"/>
      <c r="O38" s="31"/>
      <c r="P38" s="31"/>
      <c r="Q38" s="31"/>
      <c r="R38" s="30"/>
      <c r="S38" s="108">
        <v>150</v>
      </c>
      <c r="T38" s="32">
        <v>239</v>
      </c>
      <c r="U38" s="32">
        <v>217.19999999999993</v>
      </c>
      <c r="V38" s="32">
        <v>178</v>
      </c>
      <c r="W38" s="108">
        <v>206</v>
      </c>
      <c r="X38" s="32">
        <v>231</v>
      </c>
      <c r="Y38" s="32">
        <v>231</v>
      </c>
      <c r="Z38" s="109">
        <v>200</v>
      </c>
      <c r="AA38" s="32">
        <v>130</v>
      </c>
      <c r="AB38" s="32">
        <v>208</v>
      </c>
      <c r="AC38" s="32">
        <v>262</v>
      </c>
      <c r="AD38" s="32">
        <v>246</v>
      </c>
      <c r="AE38" s="108">
        <v>265</v>
      </c>
      <c r="AF38" s="32">
        <v>224</v>
      </c>
      <c r="AG38" s="32">
        <v>224</v>
      </c>
      <c r="AH38" s="109">
        <v>247.14232656000024</v>
      </c>
      <c r="AI38" s="32">
        <v>292</v>
      </c>
      <c r="AJ38" s="32">
        <v>361</v>
      </c>
      <c r="AK38" s="32">
        <v>273</v>
      </c>
      <c r="AL38" s="32">
        <v>227</v>
      </c>
      <c r="AM38" s="108">
        <v>231.64598168743916</v>
      </c>
      <c r="AN38" s="32">
        <v>240.29828694501927</v>
      </c>
      <c r="AO38" s="32">
        <v>316.03771759432857</v>
      </c>
      <c r="AP38" s="109">
        <v>269.95232880495553</v>
      </c>
      <c r="AQ38" s="32">
        <v>260.78834383470644</v>
      </c>
      <c r="AR38" s="32">
        <v>270.53617940847198</v>
      </c>
      <c r="AS38" s="32">
        <v>330.66678077622601</v>
      </c>
      <c r="AT38" s="109">
        <v>322.29899759590529</v>
      </c>
      <c r="AU38" s="32">
        <v>319.17670517268709</v>
      </c>
      <c r="AV38" s="32">
        <v>339.81303583705045</v>
      </c>
      <c r="AW38" s="32">
        <v>364.52181761298544</v>
      </c>
      <c r="AX38" s="109">
        <v>337.01965576451261</v>
      </c>
      <c r="AY38" s="32">
        <v>430.3395053635864</v>
      </c>
      <c r="AZ38" s="32">
        <v>627.31265406412444</v>
      </c>
      <c r="BC38" s="32"/>
    </row>
    <row r="39" spans="2:55" ht="14.1" customHeight="1" x14ac:dyDescent="0.2">
      <c r="B39" s="90" t="s">
        <v>220</v>
      </c>
      <c r="C39" s="88"/>
      <c r="D39" s="88"/>
      <c r="E39" s="88">
        <f t="shared" ref="E39:Q39" si="30">E38/E16</f>
        <v>0.16568072340065915</v>
      </c>
      <c r="F39" s="88">
        <f t="shared" si="30"/>
        <v>0.18337201941337836</v>
      </c>
      <c r="G39" s="88">
        <f t="shared" si="30"/>
        <v>0.23370165745856353</v>
      </c>
      <c r="H39" s="88">
        <f t="shared" si="30"/>
        <v>0.20389654531696505</v>
      </c>
      <c r="I39" s="88">
        <f t="shared" si="30"/>
        <v>0.11975424346558367</v>
      </c>
      <c r="J39" s="89">
        <f t="shared" si="30"/>
        <v>0.10716247103262876</v>
      </c>
      <c r="K39" s="89">
        <f t="shared" si="30"/>
        <v>0.11743273087280609</v>
      </c>
      <c r="L39" s="158">
        <f t="shared" ref="L39" si="31">L38/L16</f>
        <v>0.14203497982481678</v>
      </c>
      <c r="M39" s="91" t="e">
        <f t="shared" si="30"/>
        <v>#DIV/0!</v>
      </c>
      <c r="N39" s="91" t="e">
        <f t="shared" si="30"/>
        <v>#DIV/0!</v>
      </c>
      <c r="O39" s="91" t="e">
        <f t="shared" si="30"/>
        <v>#DIV/0!</v>
      </c>
      <c r="P39" s="91" t="e">
        <f t="shared" si="30"/>
        <v>#DIV/0!</v>
      </c>
      <c r="Q39" s="91" t="e">
        <f t="shared" si="30"/>
        <v>#DIV/0!</v>
      </c>
      <c r="R39" s="90"/>
      <c r="S39" s="157">
        <f t="shared" ref="S39:AT39" si="32">S38/S16</f>
        <v>0.15856236786469344</v>
      </c>
      <c r="T39" s="88">
        <f t="shared" si="32"/>
        <v>0.2055030094582975</v>
      </c>
      <c r="U39" s="88">
        <f t="shared" si="32"/>
        <v>0.15540927303949625</v>
      </c>
      <c r="V39" s="88">
        <f t="shared" si="32"/>
        <v>0.14511658242295772</v>
      </c>
      <c r="W39" s="157">
        <f t="shared" si="32"/>
        <v>0.20019436345966959</v>
      </c>
      <c r="X39" s="88">
        <f t="shared" si="32"/>
        <v>0.19493670886075951</v>
      </c>
      <c r="Y39" s="88">
        <f t="shared" si="32"/>
        <v>0.16775599128540306</v>
      </c>
      <c r="Z39" s="158">
        <f t="shared" si="32"/>
        <v>0.1737619461337967</v>
      </c>
      <c r="AA39" s="88">
        <f t="shared" si="32"/>
        <v>0.12369172216936251</v>
      </c>
      <c r="AB39" s="88">
        <f t="shared" si="32"/>
        <v>0.27332457293035478</v>
      </c>
      <c r="AC39" s="88">
        <f t="shared" si="32"/>
        <v>0.30080367393800228</v>
      </c>
      <c r="AD39" s="88">
        <f t="shared" si="32"/>
        <v>0.26254002134471716</v>
      </c>
      <c r="AE39" s="157">
        <f t="shared" si="32"/>
        <v>0.25262154432793138</v>
      </c>
      <c r="AF39" s="88">
        <f t="shared" si="32"/>
        <v>0.19683655536028119</v>
      </c>
      <c r="AG39" s="88">
        <f t="shared" si="32"/>
        <v>0.19610045144658136</v>
      </c>
      <c r="AH39" s="158">
        <f t="shared" si="32"/>
        <v>0.1791957452957226</v>
      </c>
      <c r="AI39" s="88">
        <f t="shared" si="32"/>
        <v>0.16043956043956045</v>
      </c>
      <c r="AJ39" s="88">
        <f t="shared" si="32"/>
        <v>0.13490284005979072</v>
      </c>
      <c r="AK39" s="88">
        <f t="shared" si="32"/>
        <v>0.11013314737212464</v>
      </c>
      <c r="AL39" s="88">
        <f t="shared" si="32"/>
        <v>8.6311787072243351E-2</v>
      </c>
      <c r="AM39" s="157">
        <f t="shared" si="32"/>
        <v>9.531456974150386E-2</v>
      </c>
      <c r="AN39" s="88">
        <f t="shared" si="32"/>
        <v>0.11441017667618067</v>
      </c>
      <c r="AO39" s="88">
        <f t="shared" si="32"/>
        <v>0.12578902424028762</v>
      </c>
      <c r="AP39" s="158">
        <f t="shared" si="32"/>
        <v>9.5418185055811164E-2</v>
      </c>
      <c r="AQ39" s="88">
        <f t="shared" si="32"/>
        <v>0.10079098723674264</v>
      </c>
      <c r="AR39" s="88">
        <f t="shared" si="32"/>
        <v>0.1148039192938784</v>
      </c>
      <c r="AS39" s="88">
        <f t="shared" si="32"/>
        <v>0.12646672431271272</v>
      </c>
      <c r="AT39" s="158">
        <f t="shared" si="32"/>
        <v>0.12757941319233923</v>
      </c>
      <c r="AU39" s="88">
        <f t="shared" ref="AU39" si="33">AU38/AU16</f>
        <v>0.13350356633759386</v>
      </c>
      <c r="AV39" s="88">
        <f>AV38/AV16</f>
        <v>0.14808287621127253</v>
      </c>
      <c r="AW39" s="88">
        <f>AW38/AW16</f>
        <v>0.14234227740358471</v>
      </c>
      <c r="AX39" s="158">
        <f t="shared" ref="AX39:AY39" si="34">AX38/AX16</f>
        <v>0.1449417028757887</v>
      </c>
      <c r="AY39" s="88">
        <f t="shared" si="34"/>
        <v>0.18641542344583439</v>
      </c>
      <c r="AZ39" s="88">
        <f t="shared" ref="AZ39" si="35">AZ38/AZ16</f>
        <v>0.15785574023504254</v>
      </c>
      <c r="BC39" s="88"/>
    </row>
    <row r="40" spans="2:55" ht="14.1" customHeight="1" x14ac:dyDescent="0.2">
      <c r="B40" s="30"/>
      <c r="C40" s="60"/>
      <c r="D40" s="60"/>
      <c r="E40" s="60"/>
      <c r="F40" s="32"/>
      <c r="G40" s="32"/>
      <c r="H40" s="32"/>
      <c r="I40" s="32"/>
      <c r="J40" s="78"/>
      <c r="K40" s="78"/>
      <c r="L40" s="109"/>
      <c r="M40" s="31"/>
      <c r="N40" s="31"/>
      <c r="O40" s="31"/>
      <c r="P40" s="31"/>
      <c r="Q40" s="31"/>
      <c r="R40" s="30"/>
      <c r="S40" s="108"/>
      <c r="T40" s="32"/>
      <c r="U40" s="32"/>
      <c r="V40" s="32"/>
      <c r="W40" s="108"/>
      <c r="X40" s="32"/>
      <c r="Y40" s="32"/>
      <c r="Z40" s="109"/>
      <c r="AA40" s="32"/>
      <c r="AB40" s="32"/>
      <c r="AC40" s="32"/>
      <c r="AD40" s="32"/>
      <c r="AE40" s="108"/>
      <c r="AF40" s="32"/>
      <c r="AG40" s="32"/>
      <c r="AH40" s="109"/>
      <c r="AI40" s="32"/>
      <c r="AJ40" s="32"/>
      <c r="AK40" s="32"/>
      <c r="AL40" s="32"/>
      <c r="AM40" s="108"/>
      <c r="AN40" s="32"/>
      <c r="AO40" s="32"/>
      <c r="AP40" s="109"/>
      <c r="AQ40" s="32"/>
      <c r="AR40" s="32"/>
      <c r="AS40" s="32"/>
      <c r="AT40" s="109"/>
      <c r="AU40" s="32"/>
      <c r="AV40" s="32"/>
      <c r="AW40" s="32"/>
      <c r="AX40" s="109"/>
      <c r="AY40" s="32"/>
      <c r="AZ40" s="32"/>
      <c r="BC40" s="32"/>
    </row>
    <row r="41" spans="2:55" ht="14.1" customHeight="1" x14ac:dyDescent="0.2">
      <c r="B41" s="30" t="s">
        <v>221</v>
      </c>
      <c r="C41" s="60"/>
      <c r="D41" s="60"/>
      <c r="E41" s="60">
        <v>724.5</v>
      </c>
      <c r="F41" s="32">
        <v>705</v>
      </c>
      <c r="G41" s="32">
        <v>568</v>
      </c>
      <c r="H41" s="32">
        <v>534</v>
      </c>
      <c r="I41" s="32">
        <v>285</v>
      </c>
      <c r="J41" s="78">
        <v>278.91886878230088</v>
      </c>
      <c r="K41" s="78">
        <v>327.40237765133236</v>
      </c>
      <c r="L41" s="109">
        <v>368.99163755433119</v>
      </c>
      <c r="M41" s="31"/>
      <c r="N41" s="31"/>
      <c r="O41" s="31"/>
      <c r="P41" s="31"/>
      <c r="Q41" s="31"/>
      <c r="R41" s="30"/>
      <c r="S41" s="108">
        <v>169</v>
      </c>
      <c r="T41" s="32">
        <v>207</v>
      </c>
      <c r="U41" s="32">
        <v>166.40000000000003</v>
      </c>
      <c r="V41" s="32">
        <v>182.09999999999991</v>
      </c>
      <c r="W41" s="108">
        <v>172</v>
      </c>
      <c r="X41" s="32">
        <v>171</v>
      </c>
      <c r="Y41" s="32">
        <v>192</v>
      </c>
      <c r="Z41" s="109">
        <v>170</v>
      </c>
      <c r="AA41" s="32">
        <v>140</v>
      </c>
      <c r="AB41" s="32">
        <v>139</v>
      </c>
      <c r="AC41" s="32">
        <v>143</v>
      </c>
      <c r="AD41" s="32">
        <v>146</v>
      </c>
      <c r="AE41" s="108">
        <v>136</v>
      </c>
      <c r="AF41" s="32">
        <v>139</v>
      </c>
      <c r="AG41" s="32">
        <v>137</v>
      </c>
      <c r="AH41" s="109">
        <v>122</v>
      </c>
      <c r="AI41" s="32">
        <v>117.83024193</v>
      </c>
      <c r="AJ41" s="32">
        <v>106</v>
      </c>
      <c r="AK41" s="32">
        <v>-11</v>
      </c>
      <c r="AL41" s="32">
        <v>70</v>
      </c>
      <c r="AM41" s="108">
        <v>55.877109135308004</v>
      </c>
      <c r="AN41" s="32">
        <v>69.549250411000429</v>
      </c>
      <c r="AO41" s="32">
        <v>79.85956001105157</v>
      </c>
      <c r="AP41" s="109">
        <v>73.632949224940859</v>
      </c>
      <c r="AQ41" s="32">
        <v>78.002847653066667</v>
      </c>
      <c r="AR41" s="32">
        <v>77.651155427290604</v>
      </c>
      <c r="AS41" s="32">
        <v>84.626867973233459</v>
      </c>
      <c r="AT41" s="109">
        <v>87.121506597741657</v>
      </c>
      <c r="AU41" s="32">
        <v>83.272022229596914</v>
      </c>
      <c r="AV41" s="32">
        <v>98.516715878003069</v>
      </c>
      <c r="AW41" s="32">
        <v>97.803958810245717</v>
      </c>
      <c r="AX41" s="109">
        <v>89.398940636485506</v>
      </c>
      <c r="AY41" s="32">
        <v>123.60248612683394</v>
      </c>
      <c r="AZ41" s="32">
        <v>87.020335243266658</v>
      </c>
      <c r="BC41" s="32"/>
    </row>
    <row r="42" spans="2:55" s="83" customFormat="1" ht="14.1" customHeight="1" x14ac:dyDescent="0.2">
      <c r="B42" s="90" t="s">
        <v>222</v>
      </c>
      <c r="C42" s="52"/>
      <c r="D42" s="52"/>
      <c r="E42" s="52">
        <f t="shared" ref="E42:Q42" si="36">E41/E17</f>
        <v>0.33024888321633694</v>
      </c>
      <c r="F42" s="52">
        <f t="shared" si="36"/>
        <v>0.34206695778748181</v>
      </c>
      <c r="G42" s="52">
        <f t="shared" si="36"/>
        <v>0.48713550600343053</v>
      </c>
      <c r="H42" s="52">
        <f t="shared" si="36"/>
        <v>0.41175269678974002</v>
      </c>
      <c r="I42" s="52">
        <f t="shared" si="36"/>
        <v>0.27142857142857141</v>
      </c>
      <c r="J42" s="94">
        <f t="shared" si="36"/>
        <v>0.18117359952176185</v>
      </c>
      <c r="K42" s="94">
        <f t="shared" si="36"/>
        <v>0.20850812542196948</v>
      </c>
      <c r="L42" s="118">
        <f t="shared" ref="L42" si="37">L41/L17</f>
        <v>0.2115540513692597</v>
      </c>
      <c r="M42" s="91" t="e">
        <f t="shared" si="36"/>
        <v>#DIV/0!</v>
      </c>
      <c r="N42" s="91" t="e">
        <f t="shared" si="36"/>
        <v>#DIV/0!</v>
      </c>
      <c r="O42" s="91" t="e">
        <f t="shared" si="36"/>
        <v>#DIV/0!</v>
      </c>
      <c r="P42" s="91" t="e">
        <f t="shared" si="36"/>
        <v>#DIV/0!</v>
      </c>
      <c r="Q42" s="91" t="e">
        <f t="shared" si="36"/>
        <v>#DIV/0!</v>
      </c>
      <c r="R42" s="90"/>
      <c r="S42" s="117">
        <f t="shared" ref="S42:AT42" si="38">S41/S17</f>
        <v>0.33800000000000002</v>
      </c>
      <c r="T42" s="52">
        <f t="shared" si="38"/>
        <v>0.37030411449016098</v>
      </c>
      <c r="U42" s="52">
        <f t="shared" si="38"/>
        <v>0.31004285448108815</v>
      </c>
      <c r="V42" s="52">
        <f t="shared" si="38"/>
        <v>0.30446413643203457</v>
      </c>
      <c r="W42" s="117">
        <f t="shared" si="38"/>
        <v>0.35245901639344263</v>
      </c>
      <c r="X42" s="52">
        <f t="shared" si="38"/>
        <v>0.33595284872298625</v>
      </c>
      <c r="Y42" s="52">
        <f t="shared" si="38"/>
        <v>0.34224598930481281</v>
      </c>
      <c r="Z42" s="118">
        <f t="shared" si="38"/>
        <v>0.3386454183266932</v>
      </c>
      <c r="AA42" s="52">
        <f t="shared" si="38"/>
        <v>0.3160270880361174</v>
      </c>
      <c r="AB42" s="52">
        <f t="shared" si="38"/>
        <v>0.62612612612612617</v>
      </c>
      <c r="AC42" s="52">
        <f t="shared" si="38"/>
        <v>0.58606557377049184</v>
      </c>
      <c r="AD42" s="52">
        <f t="shared" si="38"/>
        <v>0.56809338521400776</v>
      </c>
      <c r="AE42" s="117">
        <f t="shared" si="38"/>
        <v>0.47386759581881532</v>
      </c>
      <c r="AF42" s="52">
        <f t="shared" si="38"/>
        <v>0.3904494382022472</v>
      </c>
      <c r="AG42" s="52">
        <f t="shared" si="38"/>
        <v>0.39661135634642164</v>
      </c>
      <c r="AH42" s="118">
        <f t="shared" si="38"/>
        <v>0.3958011346440537</v>
      </c>
      <c r="AI42" s="52">
        <f t="shared" si="38"/>
        <v>0.37288051243670883</v>
      </c>
      <c r="AJ42" s="52">
        <f t="shared" si="38"/>
        <v>0.43621399176954734</v>
      </c>
      <c r="AK42" s="52">
        <f t="shared" si="38"/>
        <v>-4.8014480205543608E-2</v>
      </c>
      <c r="AL42" s="52">
        <f t="shared" si="38"/>
        <v>0.27027027027027029</v>
      </c>
      <c r="AM42" s="117">
        <f t="shared" si="38"/>
        <v>0.18128525757142924</v>
      </c>
      <c r="AN42" s="52">
        <f t="shared" si="38"/>
        <v>0.18165674047186511</v>
      </c>
      <c r="AO42" s="52">
        <f t="shared" si="38"/>
        <v>0.20137637699645974</v>
      </c>
      <c r="AP42" s="118">
        <f t="shared" si="38"/>
        <v>0.16295716504927205</v>
      </c>
      <c r="AQ42" s="52">
        <f t="shared" si="38"/>
        <v>0.19773739083714992</v>
      </c>
      <c r="AR42" s="52">
        <f t="shared" si="38"/>
        <v>0.20884125659639405</v>
      </c>
      <c r="AS42" s="52">
        <f t="shared" si="38"/>
        <v>0.20302852645490554</v>
      </c>
      <c r="AT42" s="118">
        <f t="shared" si="38"/>
        <v>0.2250646695621954</v>
      </c>
      <c r="AU42" s="52">
        <f t="shared" ref="AU42" si="39">AU41/AU17</f>
        <v>0.21414860267745797</v>
      </c>
      <c r="AV42" s="52">
        <f>AV41/AV17</f>
        <v>0.23097142036301463</v>
      </c>
      <c r="AW42" s="52">
        <f>AW41/AW17</f>
        <v>0.21769020871512199</v>
      </c>
      <c r="AX42" s="118">
        <f t="shared" ref="AX42:AY42" si="40">AX41/AX17</f>
        <v>0.18642977370364322</v>
      </c>
      <c r="AY42" s="52">
        <f t="shared" si="40"/>
        <v>0.22192523472422307</v>
      </c>
      <c r="AZ42" s="52">
        <f t="shared" ref="AZ42" si="41">AZ41/AZ17</f>
        <v>7.9228517164229545E-2</v>
      </c>
      <c r="BC42" s="52"/>
    </row>
    <row r="43" spans="2:55" ht="14.1" customHeight="1" x14ac:dyDescent="0.2">
      <c r="B43" s="8"/>
      <c r="C43" s="60"/>
      <c r="D43" s="60"/>
      <c r="E43" s="60"/>
      <c r="F43" s="60"/>
      <c r="G43" s="60"/>
      <c r="H43" s="60"/>
      <c r="I43" s="60"/>
      <c r="J43" s="81"/>
      <c r="K43" s="81"/>
      <c r="L43" s="150"/>
      <c r="M43" s="9"/>
      <c r="N43" s="9"/>
      <c r="O43" s="9"/>
      <c r="P43" s="9"/>
      <c r="Q43" s="9"/>
      <c r="R43" s="8"/>
      <c r="S43" s="153"/>
      <c r="W43" s="153"/>
      <c r="Z43" s="154"/>
      <c r="AE43" s="153"/>
      <c r="AH43" s="154"/>
      <c r="AM43" s="153"/>
      <c r="AP43" s="154"/>
      <c r="AT43" s="154"/>
      <c r="AX43" s="154"/>
    </row>
    <row r="44" spans="2:55" ht="14.1" customHeight="1" x14ac:dyDescent="0.2">
      <c r="B44" s="5" t="s">
        <v>223</v>
      </c>
      <c r="C44" s="63"/>
      <c r="D44" s="63"/>
      <c r="E44" s="63">
        <v>5036.7165965799995</v>
      </c>
      <c r="F44" s="63">
        <v>4978</v>
      </c>
      <c r="G44" s="63">
        <v>5783</v>
      </c>
      <c r="H44" s="63">
        <v>5040.0433404799996</v>
      </c>
      <c r="I44" s="63">
        <v>5667</v>
      </c>
      <c r="J44" s="77">
        <v>5836.3035482623691</v>
      </c>
      <c r="K44" s="77">
        <v>6215.9780994194371</v>
      </c>
      <c r="L44" s="148">
        <v>6945.7395351316754</v>
      </c>
      <c r="M44" s="26"/>
      <c r="N44" s="26"/>
      <c r="O44" s="26"/>
      <c r="P44" s="26"/>
      <c r="Q44" s="26"/>
      <c r="R44" s="5"/>
      <c r="S44" s="147">
        <v>1166.8753200000001</v>
      </c>
      <c r="T44" s="63">
        <v>1409.1779253</v>
      </c>
      <c r="U44" s="63">
        <v>1277.5987994099999</v>
      </c>
      <c r="V44" s="63">
        <v>1183.0645518699998</v>
      </c>
      <c r="W44" s="147">
        <v>1145</v>
      </c>
      <c r="X44" s="63">
        <v>1332</v>
      </c>
      <c r="Y44" s="63">
        <v>1244</v>
      </c>
      <c r="Z44" s="148">
        <v>1256</v>
      </c>
      <c r="AA44" s="63">
        <v>1110</v>
      </c>
      <c r="AB44" s="63">
        <v>1336</v>
      </c>
      <c r="AC44" s="63">
        <v>1726</v>
      </c>
      <c r="AD44" s="63">
        <v>1611</v>
      </c>
      <c r="AE44" s="147">
        <v>1326</v>
      </c>
      <c r="AF44" s="63">
        <v>1222</v>
      </c>
      <c r="AG44" s="63">
        <v>1203</v>
      </c>
      <c r="AH44" s="148">
        <v>1290</v>
      </c>
      <c r="AI44" s="63">
        <v>1449</v>
      </c>
      <c r="AJ44" s="63">
        <v>1717</v>
      </c>
      <c r="AK44" s="63">
        <v>1277</v>
      </c>
      <c r="AL44" s="63">
        <v>1225</v>
      </c>
      <c r="AM44" s="147">
        <v>1263.8797161169623</v>
      </c>
      <c r="AN44" s="63">
        <v>1387.5437544350477</v>
      </c>
      <c r="AO44" s="63">
        <v>1659.0271597913311</v>
      </c>
      <c r="AP44" s="148">
        <v>1525.7529179190278</v>
      </c>
      <c r="AQ44" s="63">
        <v>1480.5892589193622</v>
      </c>
      <c r="AR44" s="63">
        <v>1540.832240758426</v>
      </c>
      <c r="AS44" s="63">
        <v>1586.9558031015752</v>
      </c>
      <c r="AT44" s="148">
        <v>1607.6007966400743</v>
      </c>
      <c r="AU44" s="63">
        <v>1617.7113290875757</v>
      </c>
      <c r="AV44" s="63">
        <v>1680.9889816324787</v>
      </c>
      <c r="AW44" s="63">
        <v>1796.3772611444683</v>
      </c>
      <c r="AX44" s="148">
        <v>1850.6619632671527</v>
      </c>
      <c r="AY44" s="63">
        <v>1823.5573796888007</v>
      </c>
      <c r="AZ44" s="63">
        <v>2428.5242457474938</v>
      </c>
      <c r="BC44" s="63"/>
    </row>
    <row r="45" spans="2:55" s="83" customFormat="1" ht="14.1" customHeight="1" thickBot="1" x14ac:dyDescent="0.25">
      <c r="B45" s="142" t="s">
        <v>224</v>
      </c>
      <c r="C45" s="143"/>
      <c r="D45" s="143"/>
      <c r="E45" s="143">
        <f t="shared" ref="E45:Q45" si="42">E44/E19</f>
        <v>0.22041381635738591</v>
      </c>
      <c r="F45" s="143">
        <f t="shared" si="42"/>
        <v>0.23330365093499555</v>
      </c>
      <c r="G45" s="143">
        <f t="shared" si="42"/>
        <v>0.3584800396727002</v>
      </c>
      <c r="H45" s="143">
        <f t="shared" si="42"/>
        <v>0.24090417870358574</v>
      </c>
      <c r="I45" s="143">
        <f t="shared" si="42"/>
        <v>0.17648157952103641</v>
      </c>
      <c r="J45" s="144">
        <f t="shared" si="42"/>
        <v>0.16854030527145838</v>
      </c>
      <c r="K45" s="144">
        <f t="shared" si="42"/>
        <v>0.17532656095681021</v>
      </c>
      <c r="L45" s="162">
        <f t="shared" ref="L45" si="43">L44/L19</f>
        <v>0.19349292405411919</v>
      </c>
      <c r="M45" s="95" t="e">
        <f t="shared" si="42"/>
        <v>#DIV/0!</v>
      </c>
      <c r="N45" s="95" t="e">
        <f t="shared" si="42"/>
        <v>#DIV/0!</v>
      </c>
      <c r="O45" s="95" t="e">
        <f t="shared" si="42"/>
        <v>#DIV/0!</v>
      </c>
      <c r="P45" s="95" t="e">
        <f t="shared" si="42"/>
        <v>#DIV/0!</v>
      </c>
      <c r="Q45" s="95" t="e">
        <f t="shared" si="42"/>
        <v>#DIV/0!</v>
      </c>
      <c r="S45" s="161">
        <f t="shared" ref="S45:AT45" si="44">S44/S19</f>
        <v>0.22713537074458456</v>
      </c>
      <c r="T45" s="143">
        <f t="shared" si="44"/>
        <v>0.24345529458299373</v>
      </c>
      <c r="U45" s="143">
        <f t="shared" si="44"/>
        <v>0.21455145238201553</v>
      </c>
      <c r="V45" s="143">
        <f t="shared" si="44"/>
        <v>0.19814028252379354</v>
      </c>
      <c r="W45" s="161">
        <f t="shared" si="44"/>
        <v>0.240041928721174</v>
      </c>
      <c r="X45" s="143">
        <f t="shared" si="44"/>
        <v>0.24200581395348839</v>
      </c>
      <c r="Y45" s="143">
        <f t="shared" si="44"/>
        <v>0.22068476139790669</v>
      </c>
      <c r="Z45" s="162">
        <f t="shared" si="44"/>
        <v>0.23147806855879099</v>
      </c>
      <c r="AA45" s="143">
        <f t="shared" si="44"/>
        <v>0.22474185057703988</v>
      </c>
      <c r="AB45" s="143">
        <f t="shared" si="44"/>
        <v>0.44297082228116713</v>
      </c>
      <c r="AC45" s="143">
        <f t="shared" si="44"/>
        <v>0.428287841191067</v>
      </c>
      <c r="AD45" s="143">
        <f t="shared" si="44"/>
        <v>0.38866103739445113</v>
      </c>
      <c r="AE45" s="161">
        <f t="shared" si="44"/>
        <v>0.30966837926202712</v>
      </c>
      <c r="AF45" s="143">
        <f t="shared" si="44"/>
        <v>0.24352331606217617</v>
      </c>
      <c r="AG45" s="143">
        <f t="shared" si="44"/>
        <v>0.22286031863653205</v>
      </c>
      <c r="AH45" s="162">
        <f t="shared" si="44"/>
        <v>0.20730598222334962</v>
      </c>
      <c r="AI45" s="143">
        <f t="shared" si="44"/>
        <v>0.21511282660332542</v>
      </c>
      <c r="AJ45" s="143">
        <f t="shared" si="44"/>
        <v>0.19879587819844854</v>
      </c>
      <c r="AK45" s="143">
        <f t="shared" si="44"/>
        <v>0.14933925856624955</v>
      </c>
      <c r="AL45" s="143">
        <f t="shared" si="44"/>
        <v>0.14964573662350356</v>
      </c>
      <c r="AM45" s="161">
        <f t="shared" si="44"/>
        <v>0.15801778722429333</v>
      </c>
      <c r="AN45" s="143">
        <f t="shared" si="44"/>
        <v>0.17063450556686413</v>
      </c>
      <c r="AO45" s="143">
        <f t="shared" si="44"/>
        <v>0.18567930724862927</v>
      </c>
      <c r="AP45" s="162">
        <f t="shared" si="44"/>
        <v>0.15953722000957418</v>
      </c>
      <c r="AQ45" s="143">
        <f t="shared" si="44"/>
        <v>0.1692119295161944</v>
      </c>
      <c r="AR45" s="143">
        <f t="shared" si="44"/>
        <v>0.17541064376155657</v>
      </c>
      <c r="AS45" s="143">
        <f t="shared" si="44"/>
        <v>0.17471746000474239</v>
      </c>
      <c r="AT45" s="162">
        <f t="shared" si="44"/>
        <v>0.18192364794497276</v>
      </c>
      <c r="AU45" s="143">
        <f t="shared" ref="AU45" si="45">AU44/AU19</f>
        <v>0.19092567701588373</v>
      </c>
      <c r="AV45" s="143">
        <f>AV44/AV19</f>
        <v>0.19459362733458879</v>
      </c>
      <c r="AW45" s="143">
        <f>AW44/AW19</f>
        <v>0.19262990902516608</v>
      </c>
      <c r="AX45" s="162">
        <f t="shared" ref="AX45:AY45" si="46">AX44/AX19</f>
        <v>0.19563955607280811</v>
      </c>
      <c r="AY45" s="143">
        <f t="shared" si="46"/>
        <v>0.20643431957821037</v>
      </c>
      <c r="AZ45" s="143">
        <f t="shared" ref="AZ45" si="47">AZ44/AZ19</f>
        <v>0.18396190026972933</v>
      </c>
      <c r="BC45" s="88"/>
    </row>
    <row r="46" spans="2:55" ht="14.1" customHeight="1" thickTop="1" x14ac:dyDescent="0.2">
      <c r="S46" s="71"/>
      <c r="T46" s="71"/>
      <c r="U46" s="71"/>
      <c r="V46" s="71"/>
      <c r="AK46" s="85"/>
      <c r="AL46" s="85"/>
      <c r="AO46" s="85"/>
      <c r="AP46" s="85"/>
      <c r="AT46" s="85"/>
      <c r="AX46" s="85"/>
    </row>
    <row r="47" spans="2:55" ht="14.1" customHeight="1" x14ac:dyDescent="0.2">
      <c r="B47" s="100" t="s">
        <v>45</v>
      </c>
      <c r="M47" s="72"/>
      <c r="N47" s="72"/>
      <c r="O47" s="72"/>
      <c r="P47" s="72"/>
      <c r="Q47" s="72"/>
      <c r="R47" s="71"/>
      <c r="S47" s="71"/>
      <c r="T47" s="71"/>
      <c r="U47" s="71"/>
      <c r="V47" s="71"/>
      <c r="AH47" s="16"/>
    </row>
    <row r="48" spans="2:55" s="8" customFormat="1" ht="14.1" customHeight="1" x14ac:dyDescent="0.2">
      <c r="B48" s="18" t="s">
        <v>13</v>
      </c>
      <c r="C48" s="19"/>
      <c r="D48" s="19"/>
      <c r="E48" s="19">
        <v>2018</v>
      </c>
      <c r="F48" s="19">
        <v>2019</v>
      </c>
      <c r="G48" s="19">
        <v>2020</v>
      </c>
      <c r="H48" s="19">
        <v>2021</v>
      </c>
      <c r="I48" s="19">
        <v>2022</v>
      </c>
      <c r="J48" s="19">
        <v>2023</v>
      </c>
      <c r="K48" s="19">
        <v>2024</v>
      </c>
      <c r="L48" s="192">
        <v>2024</v>
      </c>
      <c r="M48" s="58"/>
      <c r="N48" s="58"/>
      <c r="O48" s="58"/>
      <c r="P48" s="5"/>
      <c r="Q48" s="5"/>
      <c r="R48" s="5"/>
      <c r="S48" s="22" t="s">
        <v>14</v>
      </c>
      <c r="T48" s="20" t="s">
        <v>15</v>
      </c>
      <c r="U48" s="20" t="s">
        <v>16</v>
      </c>
      <c r="V48" s="20" t="s">
        <v>17</v>
      </c>
      <c r="W48" s="22" t="s">
        <v>18</v>
      </c>
      <c r="X48" s="20" t="s">
        <v>19</v>
      </c>
      <c r="Y48" s="20" t="s">
        <v>20</v>
      </c>
      <c r="Z48" s="23" t="s">
        <v>21</v>
      </c>
      <c r="AA48" s="20" t="s">
        <v>22</v>
      </c>
      <c r="AB48" s="20" t="s">
        <v>23</v>
      </c>
      <c r="AC48" s="20" t="s">
        <v>24</v>
      </c>
      <c r="AD48" s="20" t="s">
        <v>25</v>
      </c>
      <c r="AE48" s="22" t="s">
        <v>26</v>
      </c>
      <c r="AF48" s="20" t="s">
        <v>27</v>
      </c>
      <c r="AG48" s="20" t="s">
        <v>28</v>
      </c>
      <c r="AH48" s="23" t="s">
        <v>29</v>
      </c>
      <c r="AI48" s="20" t="s">
        <v>30</v>
      </c>
      <c r="AJ48" s="20" t="s">
        <v>31</v>
      </c>
      <c r="AK48" s="20" t="s">
        <v>32</v>
      </c>
      <c r="AL48" s="20" t="s">
        <v>33</v>
      </c>
      <c r="AM48" s="22" t="s">
        <v>34</v>
      </c>
      <c r="AN48" s="20" t="s">
        <v>35</v>
      </c>
      <c r="AO48" s="20" t="s">
        <v>36</v>
      </c>
      <c r="AP48" s="23" t="s">
        <v>37</v>
      </c>
      <c r="AQ48" s="20" t="s">
        <v>38</v>
      </c>
      <c r="AR48" s="20" t="s">
        <v>39</v>
      </c>
      <c r="AS48" s="20" t="s">
        <v>40</v>
      </c>
      <c r="AT48" s="23" t="s">
        <v>41</v>
      </c>
      <c r="AU48" s="20" t="s">
        <v>263</v>
      </c>
      <c r="AV48" s="20" t="s">
        <v>273</v>
      </c>
      <c r="AW48" s="20" t="s">
        <v>292</v>
      </c>
      <c r="AX48" s="23" t="s">
        <v>297</v>
      </c>
      <c r="AY48" s="20" t="s">
        <v>299</v>
      </c>
      <c r="AZ48" s="20" t="s">
        <v>304</v>
      </c>
      <c r="BA48" s="3"/>
      <c r="BB48" s="3"/>
      <c r="BC48" s="3"/>
    </row>
    <row r="49" spans="2:61" ht="14.1" customHeight="1" x14ac:dyDescent="0.2">
      <c r="B49" s="5" t="s">
        <v>225</v>
      </c>
      <c r="C49" s="34"/>
      <c r="D49" s="34"/>
      <c r="E49" s="34">
        <v>1743.1496203100855</v>
      </c>
      <c r="F49" s="34">
        <v>1804.0957019430398</v>
      </c>
      <c r="G49" s="34">
        <v>2563.9065498658115</v>
      </c>
      <c r="H49" s="34">
        <v>2023</v>
      </c>
      <c r="I49" s="34">
        <v>2397</v>
      </c>
      <c r="J49" s="86">
        <v>2645.7316524193229</v>
      </c>
      <c r="K49" s="86">
        <v>2727.8622261522983</v>
      </c>
      <c r="L49" s="111">
        <v>3141.9826169423109</v>
      </c>
      <c r="M49" s="26"/>
      <c r="N49" s="26"/>
      <c r="O49" s="26"/>
      <c r="P49" s="26"/>
      <c r="Q49" s="26"/>
      <c r="R49" s="5"/>
      <c r="S49" s="110">
        <v>484.12162556325933</v>
      </c>
      <c r="T49" s="34">
        <v>461.06461439531051</v>
      </c>
      <c r="U49" s="34">
        <v>462.02218981344174</v>
      </c>
      <c r="V49" s="34">
        <v>335.94119053807412</v>
      </c>
      <c r="W49" s="110">
        <v>436.02771410846947</v>
      </c>
      <c r="X49" s="34">
        <v>519.08945349855856</v>
      </c>
      <c r="Y49" s="34">
        <v>418.62119177276014</v>
      </c>
      <c r="Z49" s="111">
        <v>430.35734256325145</v>
      </c>
      <c r="AA49" s="34">
        <v>418.6322236833052</v>
      </c>
      <c r="AB49" s="34">
        <v>534.70498456698226</v>
      </c>
      <c r="AC49" s="34">
        <v>815.4185468579102</v>
      </c>
      <c r="AD49" s="34">
        <v>795.15079475761377</v>
      </c>
      <c r="AE49" s="110">
        <v>538</v>
      </c>
      <c r="AF49" s="34">
        <v>467</v>
      </c>
      <c r="AG49" s="34">
        <v>484</v>
      </c>
      <c r="AH49" s="111">
        <v>534</v>
      </c>
      <c r="AI49" s="34">
        <v>598</v>
      </c>
      <c r="AJ49" s="34">
        <v>777</v>
      </c>
      <c r="AK49" s="34">
        <v>623</v>
      </c>
      <c r="AL49" s="34">
        <v>399</v>
      </c>
      <c r="AM49" s="110">
        <v>544.64505813899234</v>
      </c>
      <c r="AN49" s="34">
        <v>606.96365160543303</v>
      </c>
      <c r="AO49" s="34">
        <v>786.20601968836877</v>
      </c>
      <c r="AP49" s="111">
        <v>707.91692298652913</v>
      </c>
      <c r="AQ49" s="34">
        <v>637.95089784988397</v>
      </c>
      <c r="AR49" s="34">
        <v>737.19519767291638</v>
      </c>
      <c r="AS49" s="34">
        <v>673.22835221302819</v>
      </c>
      <c r="AT49" s="111">
        <v>679.48777841646961</v>
      </c>
      <c r="AU49" s="34">
        <v>706.88503207517977</v>
      </c>
      <c r="AV49" s="34">
        <v>725.97620307084912</v>
      </c>
      <c r="AW49" s="34">
        <v>829.90661515961426</v>
      </c>
      <c r="AX49" s="111">
        <v>878.19777854666745</v>
      </c>
      <c r="AY49" s="34">
        <v>732.0928008276851</v>
      </c>
      <c r="AZ49" s="34">
        <v>1212.2982623584392</v>
      </c>
      <c r="BC49" s="63"/>
    </row>
    <row r="50" spans="2:61" ht="14.1" customHeight="1" x14ac:dyDescent="0.2">
      <c r="B50" s="11" t="s">
        <v>226</v>
      </c>
      <c r="C50" s="88"/>
      <c r="D50" s="88"/>
      <c r="E50" s="88">
        <f t="shared" ref="E50:Q50" si="48">E49/E8</f>
        <v>0.1094655562020026</v>
      </c>
      <c r="F50" s="88">
        <f t="shared" si="48"/>
        <v>0.12410371479280731</v>
      </c>
      <c r="G50" s="88">
        <f t="shared" si="48"/>
        <v>0.22597448879480095</v>
      </c>
      <c r="H50" s="88">
        <f t="shared" si="48"/>
        <v>0.1356263221396006</v>
      </c>
      <c r="I50" s="88">
        <f t="shared" si="48"/>
        <v>0.11170658961692609</v>
      </c>
      <c r="J50" s="89">
        <f t="shared" si="48"/>
        <v>0.11395775847166248</v>
      </c>
      <c r="K50" s="89">
        <f t="shared" si="48"/>
        <v>0.11462250382615199</v>
      </c>
      <c r="L50" s="158">
        <f t="shared" ref="L50" si="49">L49/L8</f>
        <v>0.12782302005536464</v>
      </c>
      <c r="M50" s="84" t="e">
        <f t="shared" si="48"/>
        <v>#DIV/0!</v>
      </c>
      <c r="N50" s="84" t="e">
        <f t="shared" si="48"/>
        <v>#DIV/0!</v>
      </c>
      <c r="O50" s="84" t="e">
        <f t="shared" si="48"/>
        <v>#DIV/0!</v>
      </c>
      <c r="P50" s="84" t="e">
        <f t="shared" si="48"/>
        <v>#DIV/0!</v>
      </c>
      <c r="Q50" s="84" t="e">
        <f t="shared" si="48"/>
        <v>#DIV/0!</v>
      </c>
      <c r="R50" s="11"/>
      <c r="S50" s="157">
        <f t="shared" ref="S50:AT50" si="50">S49/S8</f>
        <v>0.13115006809136634</v>
      </c>
      <c r="T50" s="88">
        <f t="shared" si="50"/>
        <v>0.11338841226807284</v>
      </c>
      <c r="U50" s="88">
        <f t="shared" si="50"/>
        <v>0.11491822375851707</v>
      </c>
      <c r="V50" s="88">
        <f t="shared" si="50"/>
        <v>8.1024985647154421E-2</v>
      </c>
      <c r="W50" s="157">
        <f t="shared" si="50"/>
        <v>0.1339151456107093</v>
      </c>
      <c r="X50" s="88">
        <f t="shared" si="50"/>
        <v>0.13624395104949044</v>
      </c>
      <c r="Y50" s="88">
        <f t="shared" si="50"/>
        <v>0.1132020529401731</v>
      </c>
      <c r="Z50" s="158">
        <f t="shared" si="50"/>
        <v>0.114062375447456</v>
      </c>
      <c r="AA50" s="88">
        <f t="shared" si="50"/>
        <v>0.12151878771648918</v>
      </c>
      <c r="AB50" s="88">
        <f t="shared" si="50"/>
        <v>0.26301278139054712</v>
      </c>
      <c r="AC50" s="88">
        <f t="shared" si="50"/>
        <v>0.2797319200198663</v>
      </c>
      <c r="AD50" s="88">
        <f t="shared" si="50"/>
        <v>0.26945130286601621</v>
      </c>
      <c r="AE50" s="157">
        <f t="shared" si="50"/>
        <v>0.1825585341024771</v>
      </c>
      <c r="AF50" s="88">
        <f t="shared" si="50"/>
        <v>0.13255747942094806</v>
      </c>
      <c r="AG50" s="88">
        <f t="shared" si="50"/>
        <v>0.12377961403490956</v>
      </c>
      <c r="AH50" s="158">
        <f t="shared" si="50"/>
        <v>0.11775082690187431</v>
      </c>
      <c r="AI50" s="88">
        <f t="shared" si="50"/>
        <v>0.13</v>
      </c>
      <c r="AJ50" s="88">
        <f t="shared" si="50"/>
        <v>0.13588667366211962</v>
      </c>
      <c r="AK50" s="88">
        <f t="shared" si="50"/>
        <v>0.10664156110920918</v>
      </c>
      <c r="AL50" s="88">
        <f t="shared" si="50"/>
        <v>7.5325656031716065E-2</v>
      </c>
      <c r="AM50" s="157">
        <f t="shared" si="50"/>
        <v>0.1035490297895848</v>
      </c>
      <c r="AN50" s="88">
        <f t="shared" si="50"/>
        <v>0.10745595023292029</v>
      </c>
      <c r="AO50" s="88">
        <f t="shared" si="50"/>
        <v>0.13047125219989067</v>
      </c>
      <c r="AP50" s="158">
        <f t="shared" si="50"/>
        <v>0.11267874127241245</v>
      </c>
      <c r="AQ50" s="88">
        <f t="shared" si="50"/>
        <v>0.11060143721751928</v>
      </c>
      <c r="AR50" s="88">
        <f t="shared" si="50"/>
        <v>0.1217333838898117</v>
      </c>
      <c r="AS50" s="88">
        <f t="shared" si="50"/>
        <v>0.11124971142746178</v>
      </c>
      <c r="AT50" s="158">
        <f t="shared" si="50"/>
        <v>0.1147139826944923</v>
      </c>
      <c r="AU50" s="88">
        <f t="shared" ref="AU50" si="51">AU49/AU8</f>
        <v>0.1241594345813694</v>
      </c>
      <c r="AV50" s="88">
        <f>AV49/AV8</f>
        <v>0.12268961153398568</v>
      </c>
      <c r="AW50" s="88">
        <f>AW49/AW8</f>
        <v>0.13141052930083663</v>
      </c>
      <c r="AX50" s="158">
        <f t="shared" ref="AX50:AY50" si="52">AX49/AX8</f>
        <v>0.13196438147080647</v>
      </c>
      <c r="AY50" s="88">
        <f t="shared" si="52"/>
        <v>0.12266676285266108</v>
      </c>
      <c r="AZ50" s="88">
        <f t="shared" ref="AZ50" si="53">AZ49/AZ8</f>
        <v>0.14913385873601609</v>
      </c>
      <c r="BC50" s="88"/>
    </row>
    <row r="51" spans="2:61" ht="14.1" customHeight="1" x14ac:dyDescent="0.2">
      <c r="B51" s="11"/>
      <c r="C51" s="32"/>
      <c r="D51" s="32"/>
      <c r="E51" s="32"/>
      <c r="F51" s="32"/>
      <c r="G51" s="32"/>
      <c r="H51" s="32"/>
      <c r="I51" s="32"/>
      <c r="J51" s="78"/>
      <c r="K51" s="78"/>
      <c r="L51" s="109"/>
      <c r="M51" s="84"/>
      <c r="N51" s="84"/>
      <c r="O51" s="84"/>
      <c r="P51" s="84"/>
      <c r="Q51" s="84"/>
      <c r="R51" s="11"/>
      <c r="S51" s="153"/>
      <c r="W51" s="153"/>
      <c r="Z51" s="154"/>
      <c r="AE51" s="153"/>
      <c r="AH51" s="154"/>
      <c r="AM51" s="153"/>
      <c r="AP51" s="154"/>
      <c r="AT51" s="154"/>
      <c r="AX51" s="154"/>
    </row>
    <row r="52" spans="2:61" ht="14.1" customHeight="1" x14ac:dyDescent="0.2">
      <c r="B52" s="5" t="s">
        <v>227</v>
      </c>
      <c r="C52" s="34"/>
      <c r="D52" s="34"/>
      <c r="E52" s="34">
        <v>988.7</v>
      </c>
      <c r="F52" s="34">
        <v>1081</v>
      </c>
      <c r="G52" s="34">
        <v>812</v>
      </c>
      <c r="H52" s="34">
        <v>1048</v>
      </c>
      <c r="I52" s="34">
        <v>1118</v>
      </c>
      <c r="J52" s="86">
        <v>1048.3998423862176</v>
      </c>
      <c r="K52" s="86">
        <v>1129.2199928388909</v>
      </c>
      <c r="L52" s="111">
        <v>1162.8793036436273</v>
      </c>
      <c r="M52" s="26"/>
      <c r="N52" s="26"/>
      <c r="O52" s="26"/>
      <c r="P52" s="26"/>
      <c r="Q52" s="26"/>
      <c r="R52" s="5"/>
      <c r="S52" s="147">
        <v>192</v>
      </c>
      <c r="T52" s="63">
        <v>277</v>
      </c>
      <c r="U52" s="63">
        <v>246.89999999999998</v>
      </c>
      <c r="V52" s="63">
        <v>272.8</v>
      </c>
      <c r="W52" s="147">
        <v>294</v>
      </c>
      <c r="X52" s="63">
        <v>259</v>
      </c>
      <c r="Y52" s="63">
        <v>277</v>
      </c>
      <c r="Z52" s="148">
        <v>251</v>
      </c>
      <c r="AA52" s="63">
        <v>139</v>
      </c>
      <c r="AB52" s="63">
        <v>185</v>
      </c>
      <c r="AC52" s="63">
        <v>226</v>
      </c>
      <c r="AD52" s="63">
        <v>262</v>
      </c>
      <c r="AE52" s="147">
        <v>284</v>
      </c>
      <c r="AF52" s="63">
        <v>243</v>
      </c>
      <c r="AG52" s="63">
        <v>253</v>
      </c>
      <c r="AH52" s="148">
        <v>269</v>
      </c>
      <c r="AI52" s="63">
        <v>282</v>
      </c>
      <c r="AJ52" s="63">
        <v>336</v>
      </c>
      <c r="AK52" s="63">
        <v>244</v>
      </c>
      <c r="AL52" s="63">
        <v>255</v>
      </c>
      <c r="AM52" s="147">
        <v>222.1844795924755</v>
      </c>
      <c r="AN52" s="63">
        <v>249.25738346451601</v>
      </c>
      <c r="AO52" s="63">
        <v>330.64506455648586</v>
      </c>
      <c r="AP52" s="148">
        <v>246.31291477274038</v>
      </c>
      <c r="AQ52" s="63">
        <v>260.11218986959869</v>
      </c>
      <c r="AR52" s="63">
        <v>247.40518697160593</v>
      </c>
      <c r="AS52" s="63">
        <v>337.9246271602064</v>
      </c>
      <c r="AT52" s="148">
        <v>283.77798883747982</v>
      </c>
      <c r="AU52" s="63">
        <v>308.77936893829917</v>
      </c>
      <c r="AV52" s="63">
        <v>348.16327750705409</v>
      </c>
      <c r="AW52" s="63">
        <v>361.81071329892075</v>
      </c>
      <c r="AX52" s="148">
        <v>145.1429319893536</v>
      </c>
      <c r="AY52" s="63">
        <v>416.04088927212138</v>
      </c>
      <c r="AZ52" s="63">
        <v>555.62413413283423</v>
      </c>
      <c r="BC52" s="63"/>
    </row>
    <row r="53" spans="2:61" s="83" customFormat="1" ht="14.1" customHeight="1" x14ac:dyDescent="0.2">
      <c r="B53" s="11" t="s">
        <v>228</v>
      </c>
      <c r="C53" s="88"/>
      <c r="D53" s="88"/>
      <c r="E53" s="88">
        <f t="shared" ref="E53:Q53" si="54">E52/E15</f>
        <v>0.14273134112891583</v>
      </c>
      <c r="F53" s="88">
        <f t="shared" si="54"/>
        <v>0.15897058823529411</v>
      </c>
      <c r="G53" s="88">
        <f t="shared" si="54"/>
        <v>0.16966151274550773</v>
      </c>
      <c r="H53" s="88">
        <f t="shared" si="54"/>
        <v>0.17451025924225513</v>
      </c>
      <c r="I53" s="88">
        <f t="shared" si="54"/>
        <v>0.10494696329672393</v>
      </c>
      <c r="J53" s="89">
        <f t="shared" si="54"/>
        <v>9.1870143079263347E-2</v>
      </c>
      <c r="K53" s="89">
        <f t="shared" si="54"/>
        <v>9.6886723376733472E-2</v>
      </c>
      <c r="L53" s="158">
        <f t="shared" ref="L53" si="55">L52/L15</f>
        <v>0.1027652417900837</v>
      </c>
      <c r="M53" s="84" t="e">
        <f t="shared" si="54"/>
        <v>#DIV/0!</v>
      </c>
      <c r="N53" s="84" t="e">
        <f t="shared" si="54"/>
        <v>#DIV/0!</v>
      </c>
      <c r="O53" s="84" t="e">
        <f t="shared" si="54"/>
        <v>#DIV/0!</v>
      </c>
      <c r="P53" s="84" t="e">
        <f t="shared" si="54"/>
        <v>#DIV/0!</v>
      </c>
      <c r="Q53" s="84" t="e">
        <f t="shared" si="54"/>
        <v>#DIV/0!</v>
      </c>
      <c r="R53" s="11"/>
      <c r="S53" s="117">
        <f t="shared" ref="S53:AT53" si="56">S52/S15</f>
        <v>0.13278008298755187</v>
      </c>
      <c r="T53" s="97">
        <f t="shared" si="56"/>
        <v>0.16085946573751453</v>
      </c>
      <c r="U53" s="88">
        <f t="shared" si="56"/>
        <v>0.12764307501421701</v>
      </c>
      <c r="V53" s="88">
        <f t="shared" si="56"/>
        <v>0.14950402805940699</v>
      </c>
      <c r="W53" s="157">
        <f t="shared" si="56"/>
        <v>0.19418758256274768</v>
      </c>
      <c r="X53" s="88">
        <f t="shared" si="56"/>
        <v>0.15289256198347106</v>
      </c>
      <c r="Y53" s="88">
        <f t="shared" si="56"/>
        <v>0.14285714285714285</v>
      </c>
      <c r="Z53" s="158">
        <f t="shared" si="56"/>
        <v>0.15184513006654568</v>
      </c>
      <c r="AA53" s="88">
        <f t="shared" si="56"/>
        <v>9.303882195448461E-2</v>
      </c>
      <c r="AB53" s="88">
        <f t="shared" si="56"/>
        <v>0.18819938962360122</v>
      </c>
      <c r="AC53" s="88">
        <f t="shared" si="56"/>
        <v>0.20269058295964126</v>
      </c>
      <c r="AD53" s="88">
        <f t="shared" si="56"/>
        <v>0.21943048576214405</v>
      </c>
      <c r="AE53" s="157">
        <f t="shared" si="56"/>
        <v>0.21257485029940121</v>
      </c>
      <c r="AF53" s="88">
        <f t="shared" si="56"/>
        <v>0.16265060240963855</v>
      </c>
      <c r="AG53" s="88">
        <f t="shared" si="56"/>
        <v>0.1700613926502785</v>
      </c>
      <c r="AH53" s="158">
        <f t="shared" si="56"/>
        <v>0.15941583474625692</v>
      </c>
      <c r="AI53" s="88">
        <f t="shared" si="56"/>
        <v>0.13202247191011235</v>
      </c>
      <c r="AJ53" s="88">
        <f t="shared" si="56"/>
        <v>0.11510791366906475</v>
      </c>
      <c r="AK53" s="88">
        <f t="shared" si="56"/>
        <v>9.0106215675306245E-2</v>
      </c>
      <c r="AL53" s="88">
        <f t="shared" si="56"/>
        <v>8.8265835929387332E-2</v>
      </c>
      <c r="AM53" s="157">
        <f t="shared" si="56"/>
        <v>8.1131899269148641E-2</v>
      </c>
      <c r="AN53" s="88">
        <f t="shared" si="56"/>
        <v>0.10037815738705469</v>
      </c>
      <c r="AO53" s="88">
        <f t="shared" si="56"/>
        <v>0.1136623484417198</v>
      </c>
      <c r="AP53" s="158">
        <f t="shared" si="56"/>
        <v>7.5072414047571978E-2</v>
      </c>
      <c r="AQ53" s="88">
        <f t="shared" si="56"/>
        <v>8.723052064673037E-2</v>
      </c>
      <c r="AR53" s="88">
        <f t="shared" si="56"/>
        <v>9.0680230593129407E-2</v>
      </c>
      <c r="AS53" s="88">
        <f t="shared" si="56"/>
        <v>0.11147194243679061</v>
      </c>
      <c r="AT53" s="158">
        <f t="shared" si="56"/>
        <v>9.7405833229571206E-2</v>
      </c>
      <c r="AU53" s="88">
        <f t="shared" ref="AU53" si="57">AU52/AU15</f>
        <v>0.11108672197741408</v>
      </c>
      <c r="AV53" s="88">
        <f>AV52/AV15</f>
        <v>0.12794094638577025</v>
      </c>
      <c r="AW53" s="88">
        <f>AW52/AW15</f>
        <v>0.12019639539859925</v>
      </c>
      <c r="AX53" s="158">
        <f t="shared" ref="AX53:AY53" si="58">AX52/AX15</f>
        <v>5.1749161349867227E-2</v>
      </c>
      <c r="AY53" s="88">
        <f t="shared" si="58"/>
        <v>0.14519202077153337</v>
      </c>
      <c r="AZ53" s="88">
        <f t="shared" ref="AZ53" si="59">AZ52/AZ15</f>
        <v>0.1095406984098876</v>
      </c>
      <c r="BC53" s="88"/>
    </row>
    <row r="54" spans="2:61" ht="14.1" customHeight="1" x14ac:dyDescent="0.2">
      <c r="B54" s="5"/>
      <c r="C54" s="34"/>
      <c r="D54" s="34"/>
      <c r="E54" s="34"/>
      <c r="F54" s="34"/>
      <c r="G54" s="34"/>
      <c r="H54" s="34"/>
      <c r="I54" s="34"/>
      <c r="J54" s="86"/>
      <c r="K54" s="86"/>
      <c r="L54" s="111"/>
      <c r="M54" s="26"/>
      <c r="N54" s="26"/>
      <c r="O54" s="26"/>
      <c r="P54" s="26"/>
      <c r="Q54" s="26"/>
      <c r="R54" s="5"/>
      <c r="S54" s="147"/>
      <c r="T54" s="63"/>
      <c r="U54" s="63"/>
      <c r="V54" s="63"/>
      <c r="W54" s="147"/>
      <c r="X54" s="63"/>
      <c r="Y54" s="63"/>
      <c r="Z54" s="148"/>
      <c r="AA54" s="63"/>
      <c r="AB54" s="63"/>
      <c r="AC54" s="63"/>
      <c r="AD54" s="63"/>
      <c r="AE54" s="147"/>
      <c r="AF54" s="63"/>
      <c r="AG54" s="63"/>
      <c r="AH54" s="148"/>
      <c r="AI54" s="63"/>
      <c r="AJ54" s="63"/>
      <c r="AK54" s="63"/>
      <c r="AL54" s="63"/>
      <c r="AM54" s="147"/>
      <c r="AN54" s="63"/>
      <c r="AO54" s="63"/>
      <c r="AP54" s="148"/>
      <c r="AQ54" s="63"/>
      <c r="AR54" s="63"/>
      <c r="AS54" s="63"/>
      <c r="AT54" s="148"/>
      <c r="AU54" s="63"/>
      <c r="AV54" s="63"/>
      <c r="AW54" s="63"/>
      <c r="AX54" s="148"/>
      <c r="AY54" s="63"/>
      <c r="AZ54" s="63"/>
      <c r="BC54" s="63"/>
    </row>
    <row r="55" spans="2:61" ht="14.1" customHeight="1" x14ac:dyDescent="0.2">
      <c r="B55" s="30" t="s">
        <v>229</v>
      </c>
      <c r="C55" s="60"/>
      <c r="D55" s="60"/>
      <c r="E55" s="60">
        <v>648.29999999999995</v>
      </c>
      <c r="F55" s="32">
        <v>715</v>
      </c>
      <c r="G55" s="32">
        <v>579</v>
      </c>
      <c r="H55" s="32">
        <v>774</v>
      </c>
      <c r="I55" s="32">
        <v>940</v>
      </c>
      <c r="J55" s="78">
        <v>783.13765329379612</v>
      </c>
      <c r="K55" s="78">
        <v>830.8447139213323</v>
      </c>
      <c r="L55" s="109">
        <v>808.00285195181016</v>
      </c>
      <c r="M55" s="31"/>
      <c r="N55" s="31"/>
      <c r="O55" s="31"/>
      <c r="P55" s="31"/>
      <c r="Q55" s="31"/>
      <c r="R55" s="30"/>
      <c r="S55" s="108">
        <v>109</v>
      </c>
      <c r="T55" s="32">
        <v>182</v>
      </c>
      <c r="U55" s="32">
        <v>168.39999999999998</v>
      </c>
      <c r="V55" s="32">
        <v>188.89999999999998</v>
      </c>
      <c r="W55" s="108">
        <v>202</v>
      </c>
      <c r="X55" s="32">
        <v>175</v>
      </c>
      <c r="Y55" s="32">
        <v>179</v>
      </c>
      <c r="Z55" s="109">
        <v>159</v>
      </c>
      <c r="AA55" s="32">
        <v>73</v>
      </c>
      <c r="AB55" s="32">
        <v>134</v>
      </c>
      <c r="AC55" s="32">
        <v>177</v>
      </c>
      <c r="AD55" s="32">
        <v>195</v>
      </c>
      <c r="AE55" s="108">
        <v>224</v>
      </c>
      <c r="AF55" s="32">
        <v>171</v>
      </c>
      <c r="AG55" s="32">
        <v>178</v>
      </c>
      <c r="AH55" s="109">
        <v>201</v>
      </c>
      <c r="AI55" s="32">
        <v>232</v>
      </c>
      <c r="AJ55" s="32">
        <v>298</v>
      </c>
      <c r="AK55" s="32">
        <v>219</v>
      </c>
      <c r="AL55" s="32">
        <v>191</v>
      </c>
      <c r="AM55" s="108">
        <v>168.29772771023264</v>
      </c>
      <c r="AN55" s="32">
        <v>184.24377066128946</v>
      </c>
      <c r="AO55" s="32">
        <v>249.56655592347653</v>
      </c>
      <c r="AP55" s="109">
        <v>181.0295989987975</v>
      </c>
      <c r="AQ55" s="32">
        <v>185.6073278724171</v>
      </c>
      <c r="AR55" s="32">
        <v>179.49686396480263</v>
      </c>
      <c r="AS55" s="32">
        <v>252.84586830776266</v>
      </c>
      <c r="AT55" s="109">
        <v>212.89465377634986</v>
      </c>
      <c r="AU55" s="32">
        <v>227.33494129499081</v>
      </c>
      <c r="AV55" s="32">
        <v>252.84559132901356</v>
      </c>
      <c r="AW55" s="32">
        <v>265.14067511897031</v>
      </c>
      <c r="AX55" s="109">
        <v>63.698632298835562</v>
      </c>
      <c r="AY55" s="32">
        <v>297.29134071510822</v>
      </c>
      <c r="AZ55" s="32">
        <v>478.76677253672636</v>
      </c>
      <c r="BC55" s="32"/>
    </row>
    <row r="56" spans="2:61" s="83" customFormat="1" ht="14.1" customHeight="1" x14ac:dyDescent="0.2">
      <c r="B56" s="90" t="s">
        <v>230</v>
      </c>
      <c r="C56" s="88"/>
      <c r="D56" s="88"/>
      <c r="E56" s="88">
        <f t="shared" ref="E56:Q56" si="60">E55/E16</f>
        <v>0.13696864700414094</v>
      </c>
      <c r="F56" s="88">
        <f t="shared" si="60"/>
        <v>0.15087571217556447</v>
      </c>
      <c r="G56" s="88">
        <f t="shared" si="60"/>
        <v>0.15994475138121547</v>
      </c>
      <c r="H56" s="88">
        <f t="shared" si="60"/>
        <v>0.16438416831934541</v>
      </c>
      <c r="I56" s="88">
        <f t="shared" si="60"/>
        <v>9.7886077267520563E-2</v>
      </c>
      <c r="J56" s="89">
        <f t="shared" si="60"/>
        <v>7.9327199140089566E-2</v>
      </c>
      <c r="K56" s="89">
        <f t="shared" si="60"/>
        <v>8.2385512702366354E-2</v>
      </c>
      <c r="L56" s="158">
        <f t="shared" ref="L56" si="61">L55/L16</f>
        <v>8.4415938101613033E-2</v>
      </c>
      <c r="M56" s="31" t="e">
        <f t="shared" si="60"/>
        <v>#DIV/0!</v>
      </c>
      <c r="N56" s="31" t="e">
        <f t="shared" si="60"/>
        <v>#DIV/0!</v>
      </c>
      <c r="O56" s="31" t="e">
        <f t="shared" si="60"/>
        <v>#DIV/0!</v>
      </c>
      <c r="P56" s="31" t="e">
        <f t="shared" si="60"/>
        <v>#DIV/0!</v>
      </c>
      <c r="Q56" s="31" t="e">
        <f t="shared" si="60"/>
        <v>#DIV/0!</v>
      </c>
      <c r="R56" s="30"/>
      <c r="S56" s="157">
        <f t="shared" ref="S56:AT56" si="62">S55/S16</f>
        <v>0.11522198731501057</v>
      </c>
      <c r="T56" s="88">
        <f t="shared" si="62"/>
        <v>0.15649183147033535</v>
      </c>
      <c r="U56" s="88">
        <f t="shared" si="62"/>
        <v>0.12049227246708642</v>
      </c>
      <c r="V56" s="88">
        <f t="shared" si="62"/>
        <v>0.15400293494211637</v>
      </c>
      <c r="W56" s="157">
        <f t="shared" si="62"/>
        <v>0.19630709426627793</v>
      </c>
      <c r="X56" s="88">
        <f t="shared" si="62"/>
        <v>0.14767932489451477</v>
      </c>
      <c r="Y56" s="88">
        <f t="shared" si="62"/>
        <v>0.12999273783587509</v>
      </c>
      <c r="Z56" s="158">
        <f t="shared" si="62"/>
        <v>0.13814074717636837</v>
      </c>
      <c r="AA56" s="88">
        <f t="shared" si="62"/>
        <v>6.9457659372026637E-2</v>
      </c>
      <c r="AB56" s="88">
        <f t="shared" si="62"/>
        <v>0.17608409986859397</v>
      </c>
      <c r="AC56" s="88">
        <f t="shared" si="62"/>
        <v>0.20321469575200918</v>
      </c>
      <c r="AD56" s="88">
        <f t="shared" si="62"/>
        <v>0.20811099252934898</v>
      </c>
      <c r="AE56" s="157">
        <f t="shared" si="62"/>
        <v>0.21353670162059105</v>
      </c>
      <c r="AF56" s="88">
        <f t="shared" si="62"/>
        <v>0.15026362038664323</v>
      </c>
      <c r="AG56" s="88">
        <f t="shared" si="62"/>
        <v>0.15582982302451553</v>
      </c>
      <c r="AH56" s="158">
        <f t="shared" si="62"/>
        <v>0.14573928029966915</v>
      </c>
      <c r="AI56" s="88">
        <f t="shared" si="62"/>
        <v>0.12747252747252746</v>
      </c>
      <c r="AJ56" s="88">
        <f t="shared" si="62"/>
        <v>0.11136023916292975</v>
      </c>
      <c r="AK56" s="88">
        <f t="shared" si="62"/>
        <v>8.8348568771045036E-2</v>
      </c>
      <c r="AL56" s="88">
        <f t="shared" si="62"/>
        <v>7.2623574144486697E-2</v>
      </c>
      <c r="AM56" s="157">
        <f t="shared" si="62"/>
        <v>6.9248883094454386E-2</v>
      </c>
      <c r="AN56" s="88">
        <f t="shared" si="62"/>
        <v>8.772165054038375E-2</v>
      </c>
      <c r="AO56" s="88">
        <f t="shared" si="62"/>
        <v>9.9332237277195923E-2</v>
      </c>
      <c r="AP56" s="158">
        <f t="shared" si="62"/>
        <v>6.3987281955722314E-2</v>
      </c>
      <c r="AQ56" s="88">
        <f t="shared" si="62"/>
        <v>7.1734593423745829E-2</v>
      </c>
      <c r="AR56" s="88">
        <f t="shared" si="62"/>
        <v>7.6170749247574221E-2</v>
      </c>
      <c r="AS56" s="88">
        <f t="shared" si="62"/>
        <v>9.6703359937828123E-2</v>
      </c>
      <c r="AT56" s="158">
        <f t="shared" si="62"/>
        <v>8.4272601538237027E-2</v>
      </c>
      <c r="AU56" s="88">
        <f t="shared" ref="AU56" si="63">AU55/AU16</f>
        <v>9.5088472699184801E-2</v>
      </c>
      <c r="AV56" s="88">
        <f>AV55/AV16</f>
        <v>0.11018442040962438</v>
      </c>
      <c r="AW56" s="88">
        <f>AW55/AW16</f>
        <v>0.10353489340061316</v>
      </c>
      <c r="AX56" s="158">
        <f t="shared" ref="AX56:AY56" si="64">AX55/AX16</f>
        <v>2.7394806440319535E-2</v>
      </c>
      <c r="AY56" s="88">
        <f t="shared" si="64"/>
        <v>0.12878132375823501</v>
      </c>
      <c r="AZ56" s="88">
        <f t="shared" ref="AZ56" si="65">AZ55/AZ16</f>
        <v>0.12047594256085534</v>
      </c>
      <c r="BC56" s="88"/>
    </row>
    <row r="57" spans="2:61" ht="14.1" customHeight="1" x14ac:dyDescent="0.2">
      <c r="B57" s="30"/>
      <c r="C57" s="60"/>
      <c r="D57" s="60"/>
      <c r="E57" s="60"/>
      <c r="F57" s="32"/>
      <c r="G57" s="32"/>
      <c r="H57" s="32"/>
      <c r="I57" s="32"/>
      <c r="J57" s="78"/>
      <c r="K57" s="78"/>
      <c r="L57" s="109"/>
      <c r="M57" s="31"/>
      <c r="N57" s="31"/>
      <c r="O57" s="31"/>
      <c r="P57" s="31"/>
      <c r="Q57" s="31"/>
      <c r="R57" s="30"/>
      <c r="S57" s="108"/>
      <c r="T57" s="32"/>
      <c r="U57" s="32"/>
      <c r="V57" s="32"/>
      <c r="W57" s="108"/>
      <c r="X57" s="32"/>
      <c r="Y57" s="32"/>
      <c r="Z57" s="109"/>
      <c r="AA57" s="32"/>
      <c r="AB57" s="32"/>
      <c r="AC57" s="32"/>
      <c r="AD57" s="32"/>
      <c r="AE57" s="108"/>
      <c r="AF57" s="32"/>
      <c r="AG57" s="32"/>
      <c r="AH57" s="109"/>
      <c r="AI57" s="32"/>
      <c r="AJ57" s="32"/>
      <c r="AK57" s="32"/>
      <c r="AL57" s="32"/>
      <c r="AM57" s="108"/>
      <c r="AN57" s="32"/>
      <c r="AO57" s="32"/>
      <c r="AP57" s="109"/>
      <c r="AQ57" s="32"/>
      <c r="AR57" s="32"/>
      <c r="AS57" s="32"/>
      <c r="AT57" s="109"/>
      <c r="AU57" s="32"/>
      <c r="AV57" s="32"/>
      <c r="AW57" s="32"/>
      <c r="AX57" s="109"/>
      <c r="AY57" s="32"/>
      <c r="AZ57" s="32"/>
      <c r="BC57" s="32"/>
    </row>
    <row r="58" spans="2:61" ht="14.1" customHeight="1" x14ac:dyDescent="0.2">
      <c r="B58" s="30" t="s">
        <v>231</v>
      </c>
      <c r="C58" s="60"/>
      <c r="D58" s="60"/>
      <c r="E58" s="60">
        <v>340.40000000000003</v>
      </c>
      <c r="F58" s="32">
        <v>366</v>
      </c>
      <c r="G58" s="32">
        <v>233</v>
      </c>
      <c r="H58" s="32">
        <v>275</v>
      </c>
      <c r="I58" s="32">
        <v>177</v>
      </c>
      <c r="J58" s="78">
        <v>265.26218909242164</v>
      </c>
      <c r="K58" s="78">
        <v>298.3752789175586</v>
      </c>
      <c r="L58" s="109">
        <v>354.87645169181724</v>
      </c>
      <c r="M58" s="31"/>
      <c r="N58" s="31"/>
      <c r="O58" s="31"/>
      <c r="P58" s="31"/>
      <c r="Q58" s="31"/>
      <c r="R58" s="30"/>
      <c r="S58" s="108">
        <v>83</v>
      </c>
      <c r="T58" s="32">
        <v>95</v>
      </c>
      <c r="U58" s="32">
        <v>78.5</v>
      </c>
      <c r="V58" s="32">
        <v>83.900000000000034</v>
      </c>
      <c r="W58" s="108">
        <v>92</v>
      </c>
      <c r="X58" s="32">
        <v>84</v>
      </c>
      <c r="Y58" s="32">
        <v>98</v>
      </c>
      <c r="Z58" s="109">
        <v>92</v>
      </c>
      <c r="AA58" s="32">
        <v>66</v>
      </c>
      <c r="AB58" s="32">
        <v>51</v>
      </c>
      <c r="AC58" s="32">
        <v>49</v>
      </c>
      <c r="AD58" s="32">
        <v>67</v>
      </c>
      <c r="AE58" s="108">
        <v>60</v>
      </c>
      <c r="AF58" s="32">
        <v>72</v>
      </c>
      <c r="AG58" s="32">
        <v>75</v>
      </c>
      <c r="AH58" s="109">
        <v>68</v>
      </c>
      <c r="AI58" s="32">
        <v>50</v>
      </c>
      <c r="AJ58" s="32">
        <v>38</v>
      </c>
      <c r="AK58" s="32">
        <v>25</v>
      </c>
      <c r="AL58" s="32">
        <v>64</v>
      </c>
      <c r="AM58" s="108">
        <v>53.886751882242862</v>
      </c>
      <c r="AN58" s="32">
        <v>65.013612803226536</v>
      </c>
      <c r="AO58" s="32">
        <v>81.078508633009335</v>
      </c>
      <c r="AP58" s="109">
        <v>65.283315773942903</v>
      </c>
      <c r="AQ58" s="32">
        <v>74.504861997181578</v>
      </c>
      <c r="AR58" s="32">
        <v>67.908323006803286</v>
      </c>
      <c r="AS58" s="32">
        <v>85.078758852443741</v>
      </c>
      <c r="AT58" s="109">
        <v>70.883335061129969</v>
      </c>
      <c r="AU58" s="32">
        <v>81.444427643308344</v>
      </c>
      <c r="AV58" s="32">
        <v>95.317686178040503</v>
      </c>
      <c r="AW58" s="32">
        <v>96.670038179950438</v>
      </c>
      <c r="AX58" s="109">
        <v>81.444299690518022</v>
      </c>
      <c r="AY58" s="32">
        <v>118.74954855701316</v>
      </c>
      <c r="AZ58" s="32">
        <v>76.857361596107864</v>
      </c>
      <c r="BC58" s="32"/>
    </row>
    <row r="59" spans="2:61" ht="14.1" customHeight="1" x14ac:dyDescent="0.2">
      <c r="B59" s="90" t="s">
        <v>232</v>
      </c>
      <c r="C59" s="52"/>
      <c r="D59" s="52"/>
      <c r="E59" s="52">
        <f t="shared" ref="E59:Q59" si="66">E58/E17</f>
        <v>0.15516455465402498</v>
      </c>
      <c r="F59" s="52">
        <f t="shared" si="66"/>
        <v>0.17758369723435224</v>
      </c>
      <c r="G59" s="52">
        <f t="shared" si="66"/>
        <v>0.19982847341337909</v>
      </c>
      <c r="H59" s="52">
        <f t="shared" si="66"/>
        <v>0.21204492812205711</v>
      </c>
      <c r="I59" s="52">
        <f t="shared" si="66"/>
        <v>0.16857142857142857</v>
      </c>
      <c r="J59" s="94">
        <f t="shared" si="66"/>
        <v>0.17230281273084624</v>
      </c>
      <c r="K59" s="94">
        <f t="shared" si="66"/>
        <v>0.19002204726079286</v>
      </c>
      <c r="L59" s="118">
        <f t="shared" ref="L59" si="67">L58/L17</f>
        <v>0.20346138895870508</v>
      </c>
      <c r="M59" s="91" t="e">
        <f t="shared" si="66"/>
        <v>#DIV/0!</v>
      </c>
      <c r="N59" s="91" t="e">
        <f t="shared" si="66"/>
        <v>#DIV/0!</v>
      </c>
      <c r="O59" s="91" t="e">
        <f t="shared" si="66"/>
        <v>#DIV/0!</v>
      </c>
      <c r="P59" s="91" t="e">
        <f t="shared" si="66"/>
        <v>#DIV/0!</v>
      </c>
      <c r="Q59" s="91" t="e">
        <f t="shared" si="66"/>
        <v>#DIV/0!</v>
      </c>
      <c r="R59" s="90"/>
      <c r="S59" s="117">
        <f t="shared" ref="S59:AT59" si="68">S58/S17</f>
        <v>0.16600000000000001</v>
      </c>
      <c r="T59" s="52">
        <f t="shared" si="68"/>
        <v>0.16994633273703041</v>
      </c>
      <c r="U59" s="52">
        <f t="shared" si="68"/>
        <v>0.14626420719209987</v>
      </c>
      <c r="V59" s="52">
        <f t="shared" si="68"/>
        <v>0.14027754556094302</v>
      </c>
      <c r="W59" s="117">
        <f t="shared" si="68"/>
        <v>0.18852459016393441</v>
      </c>
      <c r="X59" s="52">
        <f t="shared" si="68"/>
        <v>0.16502946954813361</v>
      </c>
      <c r="Y59" s="52">
        <f t="shared" si="68"/>
        <v>0.17468805704099821</v>
      </c>
      <c r="Z59" s="118">
        <f t="shared" si="68"/>
        <v>0.18326693227091634</v>
      </c>
      <c r="AA59" s="52">
        <f t="shared" si="68"/>
        <v>0.1489841986455982</v>
      </c>
      <c r="AB59" s="52">
        <f t="shared" si="68"/>
        <v>0.22972972972972974</v>
      </c>
      <c r="AC59" s="52">
        <f t="shared" si="68"/>
        <v>0.20081967213114754</v>
      </c>
      <c r="AD59" s="52">
        <f t="shared" si="68"/>
        <v>0.26070038910505838</v>
      </c>
      <c r="AE59" s="117">
        <f t="shared" si="68"/>
        <v>0.20905923344947736</v>
      </c>
      <c r="AF59" s="52">
        <f t="shared" si="68"/>
        <v>0.20224719101123595</v>
      </c>
      <c r="AG59" s="52">
        <f t="shared" si="68"/>
        <v>0.21712300529913592</v>
      </c>
      <c r="AH59" s="118">
        <f t="shared" si="68"/>
        <v>0.22061046849012828</v>
      </c>
      <c r="AI59" s="52">
        <f t="shared" si="68"/>
        <v>0.15822784810126583</v>
      </c>
      <c r="AJ59" s="52">
        <f t="shared" si="68"/>
        <v>0.15637860082304528</v>
      </c>
      <c r="AK59" s="52">
        <f t="shared" si="68"/>
        <v>0.10912381864896274</v>
      </c>
      <c r="AL59" s="52">
        <f t="shared" si="68"/>
        <v>0.24710424710424711</v>
      </c>
      <c r="AM59" s="117">
        <f t="shared" si="68"/>
        <v>0.17482782924586332</v>
      </c>
      <c r="AN59" s="52">
        <f t="shared" si="68"/>
        <v>0.1698100399118905</v>
      </c>
      <c r="AO59" s="52">
        <f t="shared" si="68"/>
        <v>0.20445011616057124</v>
      </c>
      <c r="AP59" s="118">
        <f t="shared" si="68"/>
        <v>0.14447858160670737</v>
      </c>
      <c r="AQ59" s="52">
        <f t="shared" si="68"/>
        <v>0.1888699894846135</v>
      </c>
      <c r="AR59" s="52">
        <f t="shared" si="68"/>
        <v>0.18263810025820054</v>
      </c>
      <c r="AS59" s="52">
        <f t="shared" si="68"/>
        <v>0.20411265897122996</v>
      </c>
      <c r="AT59" s="118">
        <f t="shared" si="68"/>
        <v>0.18311591484132042</v>
      </c>
      <c r="AU59" s="52">
        <f t="shared" ref="AU59" si="69">AU58/AU17</f>
        <v>0.20944862282305401</v>
      </c>
      <c r="AV59" s="52">
        <f>AV58/AV17</f>
        <v>0.22347132835326058</v>
      </c>
      <c r="AW59" s="52">
        <f>AW58/AW17</f>
        <v>0.21516634954134073</v>
      </c>
      <c r="AX59" s="118">
        <f t="shared" ref="AX59:AY59" si="70">AX58/AX17</f>
        <v>0.16984141257886701</v>
      </c>
      <c r="AY59" s="52">
        <f t="shared" si="70"/>
        <v>0.21321190424817318</v>
      </c>
      <c r="AZ59" s="52">
        <f t="shared" ref="AZ59" si="71">AZ58/AZ17</f>
        <v>6.9975538193364953E-2</v>
      </c>
      <c r="BC59" s="52"/>
    </row>
    <row r="60" spans="2:61" ht="14.1" customHeight="1" x14ac:dyDescent="0.2">
      <c r="B60" s="8"/>
      <c r="C60" s="32"/>
      <c r="D60" s="32"/>
      <c r="E60" s="32"/>
      <c r="F60" s="32"/>
      <c r="G60" s="32"/>
      <c r="H60" s="32"/>
      <c r="I60" s="32"/>
      <c r="J60" s="78"/>
      <c r="K60" s="78"/>
      <c r="L60" s="109"/>
      <c r="M60" s="9"/>
      <c r="N60" s="9"/>
      <c r="O60" s="9"/>
      <c r="P60" s="9"/>
      <c r="Q60" s="9"/>
      <c r="R60" s="8"/>
      <c r="S60" s="153"/>
      <c r="W60" s="153"/>
      <c r="Z60" s="154"/>
      <c r="AE60" s="153"/>
      <c r="AH60" s="154"/>
      <c r="AM60" s="153"/>
      <c r="AP60" s="154"/>
      <c r="AT60" s="154"/>
      <c r="AX60" s="154"/>
    </row>
    <row r="61" spans="2:61" ht="14.1" customHeight="1" x14ac:dyDescent="0.2">
      <c r="B61" s="30" t="s">
        <v>233</v>
      </c>
      <c r="C61" s="60"/>
      <c r="D61" s="60"/>
      <c r="E61" s="60">
        <v>45.264379689914222</v>
      </c>
      <c r="F61" s="32">
        <v>-46.095701943039558</v>
      </c>
      <c r="G61" s="32">
        <v>-186.9065498658116</v>
      </c>
      <c r="H61" s="32">
        <v>-4</v>
      </c>
      <c r="I61" s="32">
        <v>3</v>
      </c>
      <c r="J61" s="78">
        <v>-14.543759502784958</v>
      </c>
      <c r="K61" s="78">
        <v>-2.3966616711562088</v>
      </c>
      <c r="L61" s="109">
        <v>-23.335178851567079</v>
      </c>
      <c r="M61" s="31"/>
      <c r="N61" s="31"/>
      <c r="O61" s="31"/>
      <c r="P61" s="31"/>
      <c r="Q61" s="31"/>
      <c r="R61" s="30"/>
      <c r="S61" s="108">
        <v>28.112374436740652</v>
      </c>
      <c r="T61" s="32">
        <v>3.7153856046894589</v>
      </c>
      <c r="U61" s="32">
        <v>4.7778101865585541</v>
      </c>
      <c r="V61" s="32">
        <v>8.6588094619255571</v>
      </c>
      <c r="W61" s="108">
        <v>2.9722858915305324</v>
      </c>
      <c r="X61" s="32">
        <v>-28.089453498558555</v>
      </c>
      <c r="Y61" s="32">
        <v>2.3788082272399151</v>
      </c>
      <c r="Z61" s="109">
        <v>-23.35734256325145</v>
      </c>
      <c r="AA61" s="32">
        <v>-1.6322236833052557</v>
      </c>
      <c r="AB61" s="32">
        <v>-20.704984566982262</v>
      </c>
      <c r="AC61" s="32">
        <v>-162.41854685791031</v>
      </c>
      <c r="AD61" s="32">
        <v>-2.1507947576137667</v>
      </c>
      <c r="AE61" s="108">
        <v>-5</v>
      </c>
      <c r="AF61" s="32">
        <v>1</v>
      </c>
      <c r="AG61" s="32">
        <v>0</v>
      </c>
      <c r="AH61" s="109">
        <v>0</v>
      </c>
      <c r="AI61" s="32">
        <v>1</v>
      </c>
      <c r="AJ61" s="32">
        <v>1</v>
      </c>
      <c r="AK61" s="32">
        <v>1</v>
      </c>
      <c r="AL61" s="32">
        <v>1</v>
      </c>
      <c r="AM61" s="108">
        <v>9.2534017900000016</v>
      </c>
      <c r="AN61" s="32">
        <v>-4.9681700299999996</v>
      </c>
      <c r="AO61" s="32">
        <v>-5.6036103899999992</v>
      </c>
      <c r="AP61" s="109">
        <v>-13.22538087278496</v>
      </c>
      <c r="AQ61" s="32">
        <v>14.524552400000001</v>
      </c>
      <c r="AR61" s="32">
        <v>-5.3556489999999997</v>
      </c>
      <c r="AS61" s="32">
        <v>-2.1121452911562359</v>
      </c>
      <c r="AT61" s="109">
        <v>-9.4534197799999742</v>
      </c>
      <c r="AU61" s="32">
        <v>-4.9267222300000002</v>
      </c>
      <c r="AV61" s="32">
        <v>-4.6543510399999999</v>
      </c>
      <c r="AW61" s="32">
        <v>-21.828189121567078</v>
      </c>
      <c r="AX61" s="109">
        <v>8.0740835399999984</v>
      </c>
      <c r="AY61" s="32">
        <v>-18.94859288</v>
      </c>
      <c r="AZ61" s="32">
        <v>-10.74723904</v>
      </c>
    </row>
    <row r="62" spans="2:61" ht="14.1" customHeight="1" x14ac:dyDescent="0.2">
      <c r="B62" s="8"/>
      <c r="C62" s="32"/>
      <c r="D62" s="32"/>
      <c r="E62" s="32"/>
      <c r="F62" s="32"/>
      <c r="G62" s="32"/>
      <c r="H62" s="32"/>
      <c r="I62" s="32"/>
      <c r="J62" s="78"/>
      <c r="K62" s="78"/>
      <c r="L62" s="109"/>
      <c r="M62" s="9"/>
      <c r="N62" s="9"/>
      <c r="O62" s="9"/>
      <c r="P62" s="9"/>
      <c r="Q62" s="9"/>
      <c r="R62" s="8"/>
      <c r="S62" s="153"/>
      <c r="W62" s="153"/>
      <c r="Z62" s="154"/>
      <c r="AE62" s="153"/>
      <c r="AH62" s="154"/>
      <c r="AM62" s="153"/>
      <c r="AP62" s="154"/>
      <c r="AT62" s="154"/>
      <c r="AX62" s="154"/>
    </row>
    <row r="63" spans="2:61" ht="14.1" customHeight="1" x14ac:dyDescent="0.2">
      <c r="B63" s="5" t="s">
        <v>234</v>
      </c>
      <c r="C63" s="63"/>
      <c r="D63" s="63"/>
      <c r="E63" s="63">
        <v>2777.114</v>
      </c>
      <c r="F63" s="63">
        <v>2839</v>
      </c>
      <c r="G63" s="63">
        <v>3189</v>
      </c>
      <c r="H63" s="63">
        <v>3067</v>
      </c>
      <c r="I63" s="63">
        <v>3517</v>
      </c>
      <c r="J63" s="77">
        <v>3679.5877353027554</v>
      </c>
      <c r="K63" s="77">
        <v>3854.6855573200328</v>
      </c>
      <c r="L63" s="148">
        <v>4281.5267417343703</v>
      </c>
      <c r="M63" s="26"/>
      <c r="N63" s="26"/>
      <c r="O63" s="26"/>
      <c r="P63" s="26"/>
      <c r="Q63" s="26"/>
      <c r="R63" s="5"/>
      <c r="S63" s="147">
        <v>704.23400000000004</v>
      </c>
      <c r="T63" s="63">
        <v>741.78</v>
      </c>
      <c r="U63" s="63">
        <v>713.70000000000027</v>
      </c>
      <c r="V63" s="63">
        <v>617.39999999999964</v>
      </c>
      <c r="W63" s="147">
        <v>733</v>
      </c>
      <c r="X63" s="63">
        <v>750</v>
      </c>
      <c r="Y63" s="63">
        <v>698</v>
      </c>
      <c r="Z63" s="148">
        <v>658</v>
      </c>
      <c r="AA63" s="63">
        <v>556</v>
      </c>
      <c r="AB63" s="63">
        <v>699</v>
      </c>
      <c r="AC63" s="63">
        <v>879</v>
      </c>
      <c r="AD63" s="63">
        <v>1055</v>
      </c>
      <c r="AE63" s="147">
        <v>817</v>
      </c>
      <c r="AF63" s="63">
        <v>712</v>
      </c>
      <c r="AG63" s="63">
        <v>737</v>
      </c>
      <c r="AH63" s="148">
        <v>801.54495537460377</v>
      </c>
      <c r="AI63" s="63">
        <v>881</v>
      </c>
      <c r="AJ63" s="63">
        <v>1113</v>
      </c>
      <c r="AK63" s="63">
        <v>868</v>
      </c>
      <c r="AL63" s="63">
        <v>654</v>
      </c>
      <c r="AM63" s="147">
        <v>776.08293952146778</v>
      </c>
      <c r="AN63" s="63">
        <v>851.25286503994903</v>
      </c>
      <c r="AO63" s="63">
        <v>1111.2474738548544</v>
      </c>
      <c r="AP63" s="148">
        <v>941.00445688648449</v>
      </c>
      <c r="AQ63" s="63">
        <v>912.58764011948256</v>
      </c>
      <c r="AR63" s="63">
        <v>979.24473564452239</v>
      </c>
      <c r="AS63" s="63">
        <v>1009.0408340820783</v>
      </c>
      <c r="AT63" s="148">
        <v>953.81234747394944</v>
      </c>
      <c r="AU63" s="63">
        <v>1010.7376787834789</v>
      </c>
      <c r="AV63" s="63">
        <v>1069.4851295379033</v>
      </c>
      <c r="AW63" s="63">
        <v>1169.8891393369681</v>
      </c>
      <c r="AX63" s="148">
        <v>1031.4147940760211</v>
      </c>
      <c r="AY63" s="63">
        <v>1129.1850972198065</v>
      </c>
      <c r="AZ63" s="63">
        <v>1757.1751574512734</v>
      </c>
      <c r="BC63" s="63"/>
      <c r="BD63" s="87"/>
      <c r="BE63" s="87"/>
      <c r="BF63" s="87"/>
      <c r="BG63" s="87"/>
      <c r="BH63" s="87"/>
      <c r="BI63" s="87"/>
    </row>
    <row r="64" spans="2:61" s="83" customFormat="1" ht="14.1" customHeight="1" thickBot="1" x14ac:dyDescent="0.25">
      <c r="B64" s="142" t="s">
        <v>235</v>
      </c>
      <c r="C64" s="143"/>
      <c r="D64" s="143"/>
      <c r="E64" s="143">
        <f t="shared" ref="E64:Q64" si="72">E63/E19</f>
        <v>0.12153042234203917</v>
      </c>
      <c r="F64" s="143">
        <f t="shared" si="72"/>
        <v>0.13305525612785302</v>
      </c>
      <c r="G64" s="143">
        <f t="shared" si="72"/>
        <v>0.19768162658070915</v>
      </c>
      <c r="H64" s="143">
        <f t="shared" si="72"/>
        <v>0.1465965798646349</v>
      </c>
      <c r="I64" s="143">
        <f t="shared" si="72"/>
        <v>0.10952633054093613</v>
      </c>
      <c r="J64" s="144">
        <f t="shared" si="72"/>
        <v>0.10625883918695067</v>
      </c>
      <c r="K64" s="144">
        <f t="shared" si="72"/>
        <v>0.10872444392909428</v>
      </c>
      <c r="L64" s="162">
        <f t="shared" ref="L64" si="73">L63/L19</f>
        <v>0.11927385478303622</v>
      </c>
      <c r="M64" s="95" t="e">
        <f t="shared" si="72"/>
        <v>#DIV/0!</v>
      </c>
      <c r="N64" s="95" t="e">
        <f t="shared" si="72"/>
        <v>#DIV/0!</v>
      </c>
      <c r="O64" s="95" t="e">
        <f t="shared" si="72"/>
        <v>#DIV/0!</v>
      </c>
      <c r="P64" s="95" t="e">
        <f t="shared" si="72"/>
        <v>#DIV/0!</v>
      </c>
      <c r="Q64" s="95" t="e">
        <f t="shared" si="72"/>
        <v>#DIV/0!</v>
      </c>
      <c r="S64" s="161">
        <f t="shared" ref="S64:AT64" si="74">S63/S19</f>
        <v>0.13708101280344309</v>
      </c>
      <c r="T64" s="143">
        <f t="shared" si="74"/>
        <v>0.12815292176630372</v>
      </c>
      <c r="U64" s="143">
        <f t="shared" si="74"/>
        <v>0.11985403526972509</v>
      </c>
      <c r="V64" s="143">
        <f t="shared" si="74"/>
        <v>0.10340248149336183</v>
      </c>
      <c r="W64" s="161">
        <f t="shared" si="74"/>
        <v>0.15366876310272537</v>
      </c>
      <c r="X64" s="143">
        <f t="shared" si="74"/>
        <v>0.13626453488372092</v>
      </c>
      <c r="Y64" s="143">
        <f t="shared" si="74"/>
        <v>0.12382472946602803</v>
      </c>
      <c r="Z64" s="162">
        <f t="shared" si="74"/>
        <v>0.12126796903796536</v>
      </c>
      <c r="AA64" s="143">
        <f t="shared" si="74"/>
        <v>0.11257339542417494</v>
      </c>
      <c r="AB64" s="143">
        <f t="shared" si="74"/>
        <v>0.23176392572944296</v>
      </c>
      <c r="AC64" s="143">
        <f t="shared" si="74"/>
        <v>0.21811414392059553</v>
      </c>
      <c r="AD64" s="143">
        <f t="shared" si="74"/>
        <v>0.25452352231604342</v>
      </c>
      <c r="AE64" s="161">
        <f t="shared" si="74"/>
        <v>0.19079869219990658</v>
      </c>
      <c r="AF64" s="143">
        <f t="shared" si="74"/>
        <v>0.14188919888401755</v>
      </c>
      <c r="AG64" s="143">
        <f t="shared" si="74"/>
        <v>0.1365320489070026</v>
      </c>
      <c r="AH64" s="162">
        <f t="shared" si="74"/>
        <v>0.12881012734116526</v>
      </c>
      <c r="AI64" s="143">
        <f t="shared" si="74"/>
        <v>0.13078978622327792</v>
      </c>
      <c r="AJ64" s="143">
        <f t="shared" si="74"/>
        <v>0.12886418895449808</v>
      </c>
      <c r="AK64" s="143">
        <f t="shared" si="74"/>
        <v>0.10150859548590808</v>
      </c>
      <c r="AL64" s="143">
        <f t="shared" si="74"/>
        <v>7.989249938920108E-2</v>
      </c>
      <c r="AM64" s="161">
        <f t="shared" si="74"/>
        <v>9.7030522162726507E-2</v>
      </c>
      <c r="AN64" s="143">
        <f t="shared" si="74"/>
        <v>0.10468362620940158</v>
      </c>
      <c r="AO64" s="143">
        <f t="shared" si="74"/>
        <v>0.12437147873643679</v>
      </c>
      <c r="AP64" s="162">
        <f t="shared" si="74"/>
        <v>9.8394198238234101E-2</v>
      </c>
      <c r="AQ64" s="143">
        <f t="shared" si="74"/>
        <v>0.10429679568927518</v>
      </c>
      <c r="AR64" s="143">
        <f t="shared" si="74"/>
        <v>0.11147868336073538</v>
      </c>
      <c r="AS64" s="143">
        <f t="shared" si="74"/>
        <v>0.11109134307794159</v>
      </c>
      <c r="AT64" s="162">
        <f t="shared" si="74"/>
        <v>0.10793787989535839</v>
      </c>
      <c r="AU64" s="143">
        <f t="shared" ref="AU64" si="75">AU63/AU19</f>
        <v>0.11928937637844265</v>
      </c>
      <c r="AV64" s="143">
        <f>AV63/AV19</f>
        <v>0.12380508915357315</v>
      </c>
      <c r="AW64" s="143">
        <f>AW63/AW19</f>
        <v>0.12545006182968291</v>
      </c>
      <c r="AX64" s="162">
        <f t="shared" ref="AX64:AY64" si="76">AX63/AX19</f>
        <v>0.10903424636432685</v>
      </c>
      <c r="AY64" s="143">
        <f t="shared" si="76"/>
        <v>0.1278284740687492</v>
      </c>
      <c r="AZ64" s="143">
        <f t="shared" ref="AZ64" si="77">AZ63/AZ19</f>
        <v>0.13310687823584014</v>
      </c>
      <c r="BC64" s="88"/>
    </row>
    <row r="65" ht="13.5" thickTop="1" x14ac:dyDescent="0.2"/>
    <row r="118" spans="12:12" ht="14.1" customHeight="1" x14ac:dyDescent="0.2">
      <c r="L118" s="85"/>
    </row>
    <row r="119" spans="12:12" ht="13.5" customHeight="1" x14ac:dyDescent="0.2"/>
    <row r="120" spans="12:12" ht="13.5" customHeight="1" x14ac:dyDescent="0.2"/>
    <row r="121" spans="12:12" ht="13.5" customHeight="1" x14ac:dyDescent="0.2"/>
    <row r="122" spans="12:12" ht="13.5" customHeight="1" x14ac:dyDescent="0.2"/>
    <row r="123" spans="12:12" ht="13.5" customHeight="1" x14ac:dyDescent="0.2"/>
    <row r="124" spans="12:12" ht="13.5" customHeight="1" x14ac:dyDescent="0.2"/>
    <row r="125" spans="12:12" ht="13.5" customHeight="1" x14ac:dyDescent="0.2"/>
    <row r="126" spans="12:12" ht="13.5" customHeight="1" x14ac:dyDescent="0.2"/>
    <row r="127" spans="12:12" ht="13.5" customHeight="1" x14ac:dyDescent="0.2"/>
    <row r="128" spans="12:12" ht="13.5" customHeight="1" x14ac:dyDescent="0.2"/>
    <row r="129" ht="13.5" customHeight="1" x14ac:dyDescent="0.2"/>
    <row r="130" ht="13.5" customHeight="1" x14ac:dyDescent="0.2"/>
    <row r="131" ht="13.5" customHeight="1" x14ac:dyDescent="0.2"/>
    <row r="132" ht="13.5" customHeight="1" x14ac:dyDescent="0.2"/>
    <row r="133" ht="13.5" customHeight="1" x14ac:dyDescent="0.2"/>
    <row r="134" ht="13.5" customHeight="1" x14ac:dyDescent="0.2"/>
    <row r="135" ht="13.5" customHeight="1" x14ac:dyDescent="0.2"/>
    <row r="136" ht="13.5" customHeight="1" x14ac:dyDescent="0.2"/>
    <row r="137" ht="13.5" customHeight="1" x14ac:dyDescent="0.2"/>
    <row r="138" ht="13.5" customHeight="1" x14ac:dyDescent="0.2"/>
    <row r="139" ht="13.5" customHeight="1" x14ac:dyDescent="0.2"/>
    <row r="140" ht="13.5" customHeight="1" x14ac:dyDescent="0.2"/>
    <row r="141" ht="13.5" customHeight="1" x14ac:dyDescent="0.2"/>
    <row r="142" ht="13.5" customHeight="1" x14ac:dyDescent="0.2"/>
    <row r="143" ht="13.5" customHeight="1" x14ac:dyDescent="0.2"/>
    <row r="144" ht="13.5" customHeight="1" x14ac:dyDescent="0.2"/>
    <row r="145" spans="10:17" ht="13.5" customHeight="1" x14ac:dyDescent="0.2"/>
    <row r="146" spans="10:17" ht="13.5" customHeight="1" x14ac:dyDescent="0.2"/>
    <row r="147" spans="10:17" ht="13.5" customHeight="1" x14ac:dyDescent="0.2"/>
    <row r="148" spans="10:17" s="71" customFormat="1" ht="13.5" customHeight="1" x14ac:dyDescent="0.2">
      <c r="J148" s="98"/>
      <c r="K148" s="98"/>
      <c r="M148" s="72"/>
      <c r="N148" s="72"/>
      <c r="O148" s="72"/>
      <c r="P148" s="72"/>
      <c r="Q148" s="72"/>
    </row>
    <row r="149" spans="10:17" ht="13.5" customHeight="1" x14ac:dyDescent="0.2"/>
    <row r="150" spans="10:17" ht="13.5" customHeight="1" x14ac:dyDescent="0.2"/>
    <row r="151" spans="10:17" ht="13.5" customHeight="1" x14ac:dyDescent="0.2"/>
    <row r="152" spans="10:17" ht="13.5" customHeight="1" x14ac:dyDescent="0.2"/>
    <row r="153" spans="10:17" ht="13.5" customHeight="1" x14ac:dyDescent="0.2"/>
    <row r="154" spans="10:17" ht="13.5" customHeight="1" x14ac:dyDescent="0.2"/>
    <row r="155" spans="10:17" s="71" customFormat="1" ht="13.5" customHeight="1" x14ac:dyDescent="0.2">
      <c r="J155" s="98"/>
      <c r="K155" s="98"/>
      <c r="M155" s="72"/>
      <c r="N155" s="72"/>
      <c r="O155" s="72"/>
      <c r="P155" s="72"/>
      <c r="Q155" s="72"/>
    </row>
    <row r="156" spans="10:17" ht="13.5" customHeight="1" x14ac:dyDescent="0.2"/>
    <row r="157" spans="10:17" ht="13.5" customHeight="1" x14ac:dyDescent="0.2"/>
    <row r="158" spans="10:17" s="71" customFormat="1" ht="13.5" customHeight="1" x14ac:dyDescent="0.2">
      <c r="J158" s="98"/>
      <c r="K158" s="98"/>
      <c r="M158" s="72"/>
      <c r="N158" s="72"/>
      <c r="O158" s="72"/>
      <c r="P158" s="72"/>
      <c r="Q158" s="72"/>
    </row>
    <row r="159" spans="10:17" ht="13.5" customHeight="1" x14ac:dyDescent="0.2"/>
    <row r="160" spans="10:17" ht="13.5" customHeight="1" x14ac:dyDescent="0.2"/>
    <row r="161" spans="2:18" ht="13.5" customHeight="1" x14ac:dyDescent="0.2"/>
    <row r="162" spans="2:18" ht="13.5" customHeight="1" x14ac:dyDescent="0.2"/>
    <row r="163" spans="2:18" ht="13.5" customHeight="1" x14ac:dyDescent="0.2"/>
    <row r="164" spans="2:18" ht="13.5" customHeight="1" x14ac:dyDescent="0.2"/>
    <row r="165" spans="2:18" s="71" customFormat="1" ht="13.5" customHeight="1" x14ac:dyDescent="0.2">
      <c r="J165" s="98"/>
      <c r="K165" s="98"/>
      <c r="M165" s="72"/>
      <c r="N165" s="72"/>
      <c r="O165" s="72"/>
      <c r="P165" s="72"/>
      <c r="Q165" s="72"/>
    </row>
    <row r="166" spans="2:18" ht="13.5" customHeight="1" x14ac:dyDescent="0.2"/>
    <row r="172" spans="2:18" x14ac:dyDescent="0.2">
      <c r="B172" s="71"/>
      <c r="M172" s="72"/>
      <c r="N172" s="72"/>
      <c r="O172" s="72"/>
      <c r="P172" s="72"/>
      <c r="Q172" s="72"/>
      <c r="R172" s="71"/>
    </row>
  </sheetData>
  <sheetProtection algorithmName="SHA-512" hashValue="AkuFrLR0xyv4PKwokR0UN7L4FQhUp9n8D554FxCMDXVFMzholbkUwaYH6h8IBrx8Jhm5jz6LVaGUCokuyCRQLw==" saltValue="FiQNud3F7oInZvUUIMHfGQ==" spinCount="100000" sheet="1" objects="1" scenarios="1"/>
  <phoneticPr fontId="4" type="noConversion"/>
  <pageMargins left="0.7" right="0.7" top="0.75" bottom="0.75" header="0.3" footer="0.3"/>
  <pageSetup paperSize="9" orientation="portrait" r:id="rId1"/>
  <headerFooter>
    <oddHeader>&amp;L&amp;"arial"&amp;10&amp;K737373 ADNOC Classification: Public&amp;1#_x000D_</oddHeader>
  </headerFooter>
</worksheet>
</file>

<file path=docMetadata/LabelInfo.xml><?xml version="1.0" encoding="utf-8"?>
<clbl:labelList xmlns:clbl="http://schemas.microsoft.com/office/2020/mipLabelMetadata">
  <clbl:label id="{2c5ce59d-8065-4e55-8401-511b31f80404}" enabled="1" method="Privileged" siteId="{74892fe7-b6cb-43e7-912b-52194d3fd7c8}"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Contents</vt:lpstr>
      <vt:lpstr>Summary</vt:lpstr>
      <vt:lpstr>Ratios</vt:lpstr>
      <vt:lpstr>Metrics fuel</vt:lpstr>
      <vt:lpstr>Metrics NFR</vt:lpstr>
      <vt:lpstr>Balance</vt:lpstr>
      <vt:lpstr>Profit &amp; Loss</vt:lpstr>
      <vt:lpstr>Cash Flow</vt:lpstr>
      <vt:lpstr>Segment AED</vt:lpstr>
      <vt:lpstr>Segment $</vt:lpstr>
      <vt:lpstr>OPEX</vt:lpstr>
      <vt:lpstr>Inventory and one-offs</vt:lpstr>
      <vt:lpstr>Glossary</vt:lpstr>
    </vt:vector>
  </TitlesOfParts>
  <Manager/>
  <Company>ADNOC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Databook</dc:title>
  <dc:subject/>
  <dc:creator>Pavel Kushnir (ADNOC DIST - IRD)</dc:creator>
  <cp:keywords/>
  <dc:description/>
  <cp:lastModifiedBy>Huda Najib Abdulqader (ADNOC DIST - IRD)</cp:lastModifiedBy>
  <cp:revision/>
  <dcterms:created xsi:type="dcterms:W3CDTF">2023-09-12T04:57:30Z</dcterms:created>
  <dcterms:modified xsi:type="dcterms:W3CDTF">2026-08-02T15:20:44Z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c5ce59d-8065-4e55-8401-511b31f80404_Enabled">
    <vt:lpwstr>true</vt:lpwstr>
  </property>
  <property fmtid="{D5CDD505-2E9C-101B-9397-08002B2CF9AE}" pid="3" name="MSIP_Label_2c5ce59d-8065-4e55-8401-511b31f80404_SetDate">
    <vt:lpwstr>2023-09-12T04:57:40Z</vt:lpwstr>
  </property>
  <property fmtid="{D5CDD505-2E9C-101B-9397-08002B2CF9AE}" pid="4" name="MSIP_Label_2c5ce59d-8065-4e55-8401-511b31f80404_Method">
    <vt:lpwstr>Privileged</vt:lpwstr>
  </property>
  <property fmtid="{D5CDD505-2E9C-101B-9397-08002B2CF9AE}" pid="5" name="MSIP_Label_2c5ce59d-8065-4e55-8401-511b31f80404_Name">
    <vt:lpwstr>Public</vt:lpwstr>
  </property>
  <property fmtid="{D5CDD505-2E9C-101B-9397-08002B2CF9AE}" pid="6" name="MSIP_Label_2c5ce59d-8065-4e55-8401-511b31f80404_SiteId">
    <vt:lpwstr>74892fe7-b6cb-43e7-912b-52194d3fd7c8</vt:lpwstr>
  </property>
  <property fmtid="{D5CDD505-2E9C-101B-9397-08002B2CF9AE}" pid="7" name="MSIP_Label_2c5ce59d-8065-4e55-8401-511b31f80404_ActionId">
    <vt:lpwstr>88cb8191-022a-4e8f-993c-5da32dde174e</vt:lpwstr>
  </property>
  <property fmtid="{D5CDD505-2E9C-101B-9397-08002B2CF9AE}" pid="8" name="MSIP_Label_2c5ce59d-8065-4e55-8401-511b31f80404_ContentBits">
    <vt:lpwstr>1</vt:lpwstr>
  </property>
  <property fmtid="{D5CDD505-2E9C-101B-9397-08002B2CF9AE}" pid="9" name="SV_QUERY_LIST_4F35BF76-6C0D-4D9B-82B2-816C12CF3733">
    <vt:lpwstr>empty_477D106A-C0D6-4607-AEBD-E2C9D60EA279</vt:lpwstr>
  </property>
  <property fmtid="{D5CDD505-2E9C-101B-9397-08002B2CF9AE}" pid="10" name="SV_HIDDEN_GRID_QUERY_LIST_4F35BF76-6C0D-4D9B-82B2-816C12CF3733">
    <vt:lpwstr>empty_477D106A-C0D6-4607-AEBD-E2C9D60EA279</vt:lpwstr>
  </property>
</Properties>
</file>